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905" yWindow="-15" windowWidth="10710" windowHeight="10155"/>
  </bookViews>
  <sheets>
    <sheet name="НА отправку 28.10" sheetId="7" r:id="rId1"/>
    <sheet name="НА отправку 28.10 (2)" sheetId="8" state="hidden" r:id="rId2"/>
    <sheet name="Расчет ПСЭР" sheetId="6" state="hidden" r:id="rId3"/>
  </sheets>
  <definedNames>
    <definedName name="Boss_FIO" localSheetId="0">#REF!</definedName>
    <definedName name="Boss_FIO" localSheetId="1">#REF!</definedName>
    <definedName name="Boss_FIO">#REF!</definedName>
    <definedName name="Budget_Level" localSheetId="0">#REF!</definedName>
    <definedName name="Budget_Level" localSheetId="1">#REF!</definedName>
    <definedName name="Budget_Level">#REF!</definedName>
    <definedName name="Buh_Dol" localSheetId="0">#REF!</definedName>
    <definedName name="Buh_Dol" localSheetId="1">#REF!</definedName>
    <definedName name="Buh_Dol">#REF!</definedName>
    <definedName name="Buh_FIO" localSheetId="0">#REF!</definedName>
    <definedName name="Buh_FIO" localSheetId="1">#REF!</definedName>
    <definedName name="Buh_FIO">#REF!</definedName>
    <definedName name="Chef_Dol" localSheetId="0">#REF!</definedName>
    <definedName name="Chef_Dol" localSheetId="1">#REF!</definedName>
    <definedName name="Chef_Dol">#REF!</definedName>
    <definedName name="Chef_FIO" localSheetId="0">#REF!</definedName>
    <definedName name="Chef_FIO" localSheetId="1">#REF!</definedName>
    <definedName name="Chef_FIO">#REF!</definedName>
    <definedName name="dDate1" localSheetId="0">#REF!</definedName>
    <definedName name="dDate1" localSheetId="1">#REF!</definedName>
    <definedName name="dDate1">#REF!</definedName>
    <definedName name="dDate2" localSheetId="0">#REF!</definedName>
    <definedName name="dDate2" localSheetId="1">#REF!</definedName>
    <definedName name="dDate2">#REF!</definedName>
    <definedName name="Footer" localSheetId="0">#REF!</definedName>
    <definedName name="Footer" localSheetId="1">#REF!</definedName>
    <definedName name="Footer">#REF!</definedName>
    <definedName name="nOtborLink1" localSheetId="0">#REF!</definedName>
    <definedName name="nOtborLink1" localSheetId="1">#REF!</definedName>
    <definedName name="nOtborLink1">#REF!</definedName>
    <definedName name="nOtborLink2" localSheetId="0">#REF!</definedName>
    <definedName name="nOtborLink2" localSheetId="1">#REF!</definedName>
    <definedName name="nOtborLink2">#REF!</definedName>
    <definedName name="nOtborLink3" localSheetId="0">#REF!</definedName>
    <definedName name="nOtborLink3" localSheetId="1">#REF!</definedName>
    <definedName name="nOtborLink3">#REF!</definedName>
    <definedName name="nOtborLink4" localSheetId="0">#REF!</definedName>
    <definedName name="nOtborLink4" localSheetId="1">#REF!</definedName>
    <definedName name="nOtborLink4">#REF!</definedName>
    <definedName name="nOtborLink5" localSheetId="0">#REF!</definedName>
    <definedName name="nOtborLink5" localSheetId="1">#REF!</definedName>
    <definedName name="nOtborLink5">#REF!</definedName>
    <definedName name="nOtborLink6" localSheetId="0">#REF!</definedName>
    <definedName name="nOtborLink6" localSheetId="1">#REF!</definedName>
    <definedName name="nOtborLink6">#REF!</definedName>
    <definedName name="nOtborLink7" localSheetId="0">#REF!</definedName>
    <definedName name="nOtborLink7" localSheetId="1">#REF!</definedName>
    <definedName name="nOtborLink7">#REF!</definedName>
    <definedName name="nOtborLink8" localSheetId="0">#REF!</definedName>
    <definedName name="nOtborLink8" localSheetId="1">#REF!</definedName>
    <definedName name="nOtborLink8">#REF!</definedName>
    <definedName name="Rash_Date" localSheetId="0">#REF!</definedName>
    <definedName name="Rash_Date" localSheetId="1">#REF!</definedName>
    <definedName name="Rash_Date">#REF!</definedName>
    <definedName name="Struct_Podraz" localSheetId="0">#REF!</definedName>
    <definedName name="Struct_Podraz" localSheetId="1">#REF!</definedName>
    <definedName name="Struct_Podraz">#REF!</definedName>
    <definedName name="Today" localSheetId="0">#REF!</definedName>
    <definedName name="Today" localSheetId="1">#REF!</definedName>
    <definedName name="Today">#REF!</definedName>
    <definedName name="Today2" localSheetId="0">#REF!</definedName>
    <definedName name="Today2" localSheetId="1">#REF!</definedName>
    <definedName name="Today2">#REF!</definedName>
    <definedName name="User_CBP" localSheetId="0">#REF!</definedName>
    <definedName name="User_CBP" localSheetId="1">#REF!</definedName>
    <definedName name="User_CBP">#REF!</definedName>
    <definedName name="User_COFK" localSheetId="0">#REF!</definedName>
    <definedName name="User_COFK" localSheetId="1">#REF!</definedName>
    <definedName name="User_COFK">#REF!</definedName>
    <definedName name="User_Dol" localSheetId="0">#REF!</definedName>
    <definedName name="User_Dol" localSheetId="1">#REF!</definedName>
    <definedName name="User_Dol">#REF!</definedName>
    <definedName name="User_FIO" localSheetId="0">#REF!</definedName>
    <definedName name="User_FIO" localSheetId="1">#REF!</definedName>
    <definedName name="User_FIO">#REF!</definedName>
    <definedName name="User_INN" localSheetId="0">#REF!</definedName>
    <definedName name="User_INN" localSheetId="1">#REF!</definedName>
    <definedName name="User_INN">#REF!</definedName>
    <definedName name="User_Name" localSheetId="0">#REF!</definedName>
    <definedName name="User_Name" localSheetId="1">#REF!</definedName>
    <definedName name="User_Name">#REF!</definedName>
    <definedName name="User_Phone" localSheetId="0">#REF!</definedName>
    <definedName name="User_Phone" localSheetId="1">#REF!</definedName>
    <definedName name="User_Phone">#REF!</definedName>
    <definedName name="Z_224C45CF_8DE5_4BC1_AC73_94DA2F588F00_.wvu.Cols" localSheetId="0" hidden="1">'НА отправку 28.10'!#REF!,'НА отправку 28.10'!#REF!</definedName>
    <definedName name="Z_224C45CF_8DE5_4BC1_AC73_94DA2F588F00_.wvu.Cols" localSheetId="1" hidden="1">'НА отправку 28.10 (2)'!#REF!,'НА отправку 28.10 (2)'!#REF!</definedName>
    <definedName name="Z_224C45CF_8DE5_4BC1_AC73_94DA2F588F00_.wvu.Cols" localSheetId="2" hidden="1">'Расчет ПСЭР'!#REF!,'Расчет ПСЭР'!#REF!</definedName>
    <definedName name="Z_224C45CF_8DE5_4BC1_AC73_94DA2F588F00_.wvu.PrintTitles" localSheetId="0" hidden="1">'НА отправку 28.10'!$6:$6</definedName>
    <definedName name="Z_224C45CF_8DE5_4BC1_AC73_94DA2F588F00_.wvu.PrintTitles" localSheetId="1" hidden="1">'НА отправку 28.10 (2)'!$6:$6</definedName>
    <definedName name="Z_224C45CF_8DE5_4BC1_AC73_94DA2F588F00_.wvu.PrintTitles" localSheetId="2" hidden="1">'Расчет ПСЭР'!$6:$6</definedName>
    <definedName name="Z_5496A445_518D_41E5_8F29_DBACB593D39C_.wvu.Cols" localSheetId="0" hidden="1">'НА отправку 28.10'!#REF!,'НА отправку 28.10'!#REF!</definedName>
    <definedName name="Z_5496A445_518D_41E5_8F29_DBACB593D39C_.wvu.Cols" localSheetId="1" hidden="1">'НА отправку 28.10 (2)'!#REF!,'НА отправку 28.10 (2)'!#REF!</definedName>
    <definedName name="Z_5496A445_518D_41E5_8F29_DBACB593D39C_.wvu.Cols" localSheetId="2" hidden="1">'Расчет ПСЭР'!#REF!,'Расчет ПСЭР'!#REF!</definedName>
    <definedName name="Z_5496A445_518D_41E5_8F29_DBACB593D39C_.wvu.PrintTitles" localSheetId="0" hidden="1">'НА отправку 28.10'!$6:$6</definedName>
    <definedName name="Z_5496A445_518D_41E5_8F29_DBACB593D39C_.wvu.PrintTitles" localSheetId="1" hidden="1">'НА отправку 28.10 (2)'!$6:$6</definedName>
    <definedName name="Z_5496A445_518D_41E5_8F29_DBACB593D39C_.wvu.PrintTitles" localSheetId="2" hidden="1">'Расчет ПСЭР'!$6:$6</definedName>
    <definedName name="Z_55FE5C16_3412_4C6E_8252_E08796873CA9_.wvu.Cols" localSheetId="0" hidden="1">'НА отправку 28.10'!#REF!,'НА отправку 28.10'!#REF!</definedName>
    <definedName name="Z_55FE5C16_3412_4C6E_8252_E08796873CA9_.wvu.Cols" localSheetId="1" hidden="1">'НА отправку 28.10 (2)'!#REF!,'НА отправку 28.10 (2)'!#REF!</definedName>
    <definedName name="Z_55FE5C16_3412_4C6E_8252_E08796873CA9_.wvu.Cols" localSheetId="2" hidden="1">'Расчет ПСЭР'!#REF!,'Расчет ПСЭР'!#REF!</definedName>
    <definedName name="Z_55FE5C16_3412_4C6E_8252_E08796873CA9_.wvu.PrintTitles" localSheetId="0" hidden="1">'НА отправку 28.10'!$6:$6</definedName>
    <definedName name="Z_55FE5C16_3412_4C6E_8252_E08796873CA9_.wvu.PrintTitles" localSheetId="1" hidden="1">'НА отправку 28.10 (2)'!$6:$6</definedName>
    <definedName name="Z_55FE5C16_3412_4C6E_8252_E08796873CA9_.wvu.PrintTitles" localSheetId="2" hidden="1">'Расчет ПСЭР'!$6:$6</definedName>
    <definedName name="Z_6659B0DE_5081_42A0_A731_F995738009F5_.wvu.Cols" localSheetId="0" hidden="1">'НА отправку 28.10'!#REF!,'НА отправку 28.10'!#REF!</definedName>
    <definedName name="Z_6659B0DE_5081_42A0_A731_F995738009F5_.wvu.Cols" localSheetId="1" hidden="1">'НА отправку 28.10 (2)'!#REF!,'НА отправку 28.10 (2)'!#REF!</definedName>
    <definedName name="Z_6659B0DE_5081_42A0_A731_F995738009F5_.wvu.Cols" localSheetId="2" hidden="1">'Расчет ПСЭР'!#REF!,'Расчет ПСЭР'!#REF!</definedName>
    <definedName name="Z_6659B0DE_5081_42A0_A731_F995738009F5_.wvu.PrintTitles" localSheetId="0" hidden="1">'НА отправку 28.10'!$6:$6</definedName>
    <definedName name="Z_6659B0DE_5081_42A0_A731_F995738009F5_.wvu.PrintTitles" localSheetId="1" hidden="1">'НА отправку 28.10 (2)'!$6:$6</definedName>
    <definedName name="Z_6659B0DE_5081_42A0_A731_F995738009F5_.wvu.PrintTitles" localSheetId="2" hidden="1">'Расчет ПСЭР'!$6:$6</definedName>
    <definedName name="Z_DB32386B_FEE8_4FB2_893E_2FFF4927B264_.wvu.Cols" localSheetId="0" hidden="1">'НА отправку 28.10'!#REF!</definedName>
    <definedName name="Z_DB32386B_FEE8_4FB2_893E_2FFF4927B264_.wvu.Cols" localSheetId="1" hidden="1">'НА отправку 28.10 (2)'!#REF!</definedName>
    <definedName name="Z_DB32386B_FEE8_4FB2_893E_2FFF4927B264_.wvu.Cols" localSheetId="2" hidden="1">'Расчет ПСЭР'!#REF!</definedName>
    <definedName name="Zam_Boss_FIO" localSheetId="0">#REF!</definedName>
    <definedName name="Zam_Boss_FIO" localSheetId="1">#REF!</definedName>
    <definedName name="Zam_Boss_FIO">#REF!</definedName>
    <definedName name="Zam_Buh_FIO" localSheetId="0">#REF!</definedName>
    <definedName name="Zam_Buh_FIO" localSheetId="1">#REF!</definedName>
    <definedName name="Zam_Buh_FIO">#REF!</definedName>
    <definedName name="Zam_Chef_FIO" localSheetId="0">#REF!</definedName>
    <definedName name="Zam_Chef_FIO" localSheetId="1">#REF!</definedName>
    <definedName name="Zam_Chef_FIO">#REF!</definedName>
    <definedName name="_xlnm.Print_Titles" localSheetId="0">'НА отправку 28.10'!$3:$5</definedName>
    <definedName name="_xlnm.Print_Titles" localSheetId="1">'НА отправку 28.10 (2)'!$6:$6</definedName>
    <definedName name="_xlnm.Print_Titles" localSheetId="2">'Расчет ПСЭР'!$6:$6</definedName>
    <definedName name="_xlnm.Print_Area" localSheetId="0">'НА отправку 28.10'!$A$1:$H$62</definedName>
    <definedName name="_xlnm.Print_Area" localSheetId="1">'НА отправку 28.10 (2)'!$A$1:$H$56</definedName>
    <definedName name="_xlnm.Print_Area" localSheetId="2">'Расчет ПСЭР'!$A$1:$Q$27</definedName>
  </definedNames>
  <calcPr calcId="152511"/>
</workbook>
</file>

<file path=xl/calcChain.xml><?xml version="1.0" encoding="utf-8"?>
<calcChain xmlns="http://schemas.openxmlformats.org/spreadsheetml/2006/main">
  <c r="G6" i="7" l="1"/>
  <c r="E6" i="7"/>
  <c r="C6" i="7"/>
  <c r="B6" i="7"/>
  <c r="B61" i="7"/>
  <c r="H53" i="7"/>
  <c r="H54" i="7"/>
  <c r="H55" i="7"/>
  <c r="H56" i="7"/>
  <c r="H57" i="7"/>
  <c r="F53" i="7"/>
  <c r="F54" i="7"/>
  <c r="F55" i="7"/>
  <c r="F56" i="7"/>
  <c r="F57" i="7"/>
  <c r="D53" i="7"/>
  <c r="D54" i="7"/>
  <c r="D55" i="7"/>
  <c r="D56" i="7"/>
  <c r="D57" i="7"/>
  <c r="H39" i="7"/>
  <c r="H40" i="7"/>
  <c r="H41" i="7"/>
  <c r="H42" i="7"/>
  <c r="H43" i="7"/>
  <c r="H44" i="7"/>
  <c r="H45" i="7"/>
  <c r="H46" i="7"/>
  <c r="F39" i="7"/>
  <c r="F40" i="7"/>
  <c r="F41" i="7"/>
  <c r="F42" i="7"/>
  <c r="F43" i="7"/>
  <c r="F44" i="7"/>
  <c r="F45" i="7"/>
  <c r="F46" i="7"/>
  <c r="D39" i="7"/>
  <c r="D40" i="7"/>
  <c r="D41" i="7"/>
  <c r="D42" i="7"/>
  <c r="D43" i="7"/>
  <c r="D44" i="7"/>
  <c r="D45" i="7"/>
  <c r="D46" i="7"/>
  <c r="D48" i="7"/>
  <c r="F48" i="7"/>
  <c r="D49" i="7"/>
  <c r="F49" i="7"/>
  <c r="D50" i="7"/>
  <c r="F50" i="7"/>
  <c r="D51" i="7"/>
  <c r="F51" i="7"/>
  <c r="D52" i="7"/>
  <c r="F52" i="7"/>
  <c r="D58" i="7"/>
  <c r="F58" i="7"/>
  <c r="D59" i="7"/>
  <c r="F59" i="7"/>
  <c r="D60" i="7"/>
  <c r="F60" i="7"/>
  <c r="D35" i="7"/>
  <c r="F35" i="7"/>
  <c r="B36" i="7"/>
  <c r="D36" i="7"/>
  <c r="F36" i="7"/>
  <c r="D37" i="7"/>
  <c r="F37" i="7"/>
  <c r="D38" i="7"/>
  <c r="F38" i="7"/>
  <c r="C47" i="7"/>
  <c r="D47" i="7" s="1"/>
  <c r="F47" i="7" l="1"/>
  <c r="H24" i="7"/>
  <c r="F24" i="7"/>
  <c r="D24" i="7"/>
  <c r="H15" i="7"/>
  <c r="F15" i="7"/>
  <c r="D15" i="7"/>
  <c r="F23" i="7" l="1"/>
  <c r="F22" i="7"/>
  <c r="F21" i="7"/>
  <c r="F19" i="7"/>
  <c r="F18" i="7"/>
  <c r="G10" i="7"/>
  <c r="G11" i="7"/>
  <c r="G12" i="7"/>
  <c r="G13" i="7"/>
  <c r="G14" i="7"/>
  <c r="G9" i="7"/>
  <c r="E10" i="7"/>
  <c r="F10" i="7" s="1"/>
  <c r="E11" i="7"/>
  <c r="F11" i="7" s="1"/>
  <c r="E12" i="7"/>
  <c r="E13" i="7"/>
  <c r="F13" i="7" s="1"/>
  <c r="E14" i="7"/>
  <c r="F14" i="7" s="1"/>
  <c r="E9" i="7"/>
  <c r="F9" i="7" s="1"/>
  <c r="G18" i="8"/>
  <c r="E18" i="8"/>
  <c r="H32" i="7"/>
  <c r="H31" i="7"/>
  <c r="H30" i="7"/>
  <c r="H29" i="7"/>
  <c r="H28" i="7"/>
  <c r="H27" i="7"/>
  <c r="H25" i="7"/>
  <c r="H23" i="7"/>
  <c r="H22" i="7"/>
  <c r="H21" i="7"/>
  <c r="H19" i="7"/>
  <c r="H18" i="7"/>
  <c r="H16" i="7"/>
  <c r="F32" i="7"/>
  <c r="F31" i="7"/>
  <c r="F30" i="7"/>
  <c r="F29" i="7"/>
  <c r="F28" i="7"/>
  <c r="F27" i="7"/>
  <c r="F25" i="7"/>
  <c r="F17" i="7"/>
  <c r="F16" i="7"/>
  <c r="F12" i="7"/>
  <c r="D21" i="7"/>
  <c r="D12" i="7"/>
  <c r="D9" i="7"/>
  <c r="D11" i="7"/>
  <c r="D14" i="7"/>
  <c r="C18" i="8"/>
  <c r="D33" i="7"/>
  <c r="D32" i="7"/>
  <c r="D31" i="7"/>
  <c r="D30" i="7"/>
  <c r="D29" i="7"/>
  <c r="D28" i="7"/>
  <c r="D27" i="7"/>
  <c r="D26" i="7"/>
  <c r="D25" i="7"/>
  <c r="D23" i="7"/>
  <c r="D22" i="7"/>
  <c r="D19" i="7"/>
  <c r="D18" i="7"/>
  <c r="D17" i="7"/>
  <c r="D13" i="7"/>
  <c r="D10" i="7"/>
  <c r="B35" i="8"/>
  <c r="B33" i="8"/>
  <c r="B31" i="8"/>
  <c r="B32" i="8"/>
  <c r="B36" i="8"/>
  <c r="B34" i="8"/>
  <c r="H50" i="8"/>
  <c r="F50" i="8"/>
  <c r="D50" i="8"/>
  <c r="H49" i="8"/>
  <c r="F49" i="8"/>
  <c r="D49" i="8"/>
  <c r="H48" i="8"/>
  <c r="F48" i="8"/>
  <c r="D48" i="8"/>
  <c r="H47" i="8"/>
  <c r="F47" i="8"/>
  <c r="D47" i="8"/>
  <c r="H46" i="8"/>
  <c r="F46" i="8"/>
  <c r="D46" i="8"/>
  <c r="H45" i="8"/>
  <c r="F45" i="8"/>
  <c r="D45" i="8"/>
  <c r="H44" i="8"/>
  <c r="F44" i="8"/>
  <c r="D44" i="8"/>
  <c r="H43" i="8"/>
  <c r="F43" i="8"/>
  <c r="D43" i="8"/>
  <c r="H42" i="8"/>
  <c r="C42" i="8"/>
  <c r="F42" i="8" s="1"/>
  <c r="H41" i="8"/>
  <c r="F41" i="8"/>
  <c r="D41" i="8"/>
  <c r="H40" i="8"/>
  <c r="F40" i="8"/>
  <c r="D40" i="8"/>
  <c r="H39" i="8"/>
  <c r="F39" i="8"/>
  <c r="B39" i="8"/>
  <c r="D39" i="8" s="1"/>
  <c r="H38" i="8"/>
  <c r="F38" i="8"/>
  <c r="D38" i="8"/>
  <c r="G37" i="8"/>
  <c r="E37" i="8"/>
  <c r="C37" i="8"/>
  <c r="H28" i="8"/>
  <c r="F28" i="8"/>
  <c r="D28" i="8"/>
  <c r="H19" i="8"/>
  <c r="F19" i="8"/>
  <c r="D19" i="8"/>
  <c r="B18" i="8"/>
  <c r="B6" i="8" s="1"/>
  <c r="H7" i="8"/>
  <c r="F7" i="8"/>
  <c r="D7" i="8"/>
  <c r="G6" i="8"/>
  <c r="E6" i="8"/>
  <c r="C6" i="8"/>
  <c r="H11" i="7" l="1"/>
  <c r="B37" i="8"/>
  <c r="B51" i="8" s="1"/>
  <c r="F37" i="8"/>
  <c r="D42" i="8"/>
  <c r="H14" i="7"/>
  <c r="H13" i="7"/>
  <c r="H12" i="7"/>
  <c r="H10" i="7"/>
  <c r="H17" i="7"/>
  <c r="H9" i="7"/>
  <c r="F6" i="8"/>
  <c r="H6" i="8"/>
  <c r="H37" i="8"/>
  <c r="D6" i="8"/>
  <c r="C51" i="8"/>
  <c r="E51" i="8"/>
  <c r="G51" i="8"/>
  <c r="D51" i="8" l="1"/>
  <c r="D37" i="8"/>
  <c r="H51" i="8"/>
  <c r="F51" i="8"/>
  <c r="M11" i="6" l="1"/>
  <c r="M12" i="6"/>
  <c r="M13" i="6"/>
  <c r="M14" i="6"/>
  <c r="M16" i="6"/>
  <c r="M17" i="6"/>
  <c r="M18" i="6"/>
  <c r="M19" i="6"/>
  <c r="M20" i="6"/>
  <c r="M21" i="6"/>
  <c r="M22" i="6"/>
  <c r="M23" i="6"/>
  <c r="L11" i="6"/>
  <c r="L12" i="6"/>
  <c r="L13" i="6"/>
  <c r="M15" i="6"/>
  <c r="C15" i="6"/>
  <c r="J10" i="6" l="1"/>
  <c r="L14" i="6"/>
  <c r="L15" i="6"/>
  <c r="L16" i="6"/>
  <c r="L17" i="6"/>
  <c r="L18" i="6"/>
  <c r="L19" i="6"/>
  <c r="L20" i="6"/>
  <c r="L21" i="6"/>
  <c r="L22" i="6"/>
  <c r="L23" i="6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11" i="6"/>
  <c r="J11" i="6" s="1"/>
  <c r="K18" i="6"/>
  <c r="K17" i="6"/>
  <c r="J9" i="6"/>
  <c r="N9" i="6"/>
  <c r="P9" i="6"/>
  <c r="L9" i="6"/>
  <c r="H60" i="7"/>
  <c r="H59" i="7"/>
  <c r="H58" i="7"/>
  <c r="H52" i="7"/>
  <c r="H51" i="7"/>
  <c r="H50" i="7"/>
  <c r="H49" i="7"/>
  <c r="H48" i="7"/>
  <c r="H47" i="7"/>
  <c r="H38" i="7"/>
  <c r="H37" i="7"/>
  <c r="H36" i="7"/>
  <c r="H35" i="7"/>
  <c r="D16" i="7"/>
  <c r="H7" i="7"/>
  <c r="F7" i="7"/>
  <c r="D7" i="7"/>
  <c r="G61" i="7" l="1"/>
  <c r="E61" i="7"/>
  <c r="C61" i="7"/>
  <c r="H6" i="7"/>
  <c r="F6" i="7"/>
  <c r="D6" i="7"/>
  <c r="F15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F23" i="6"/>
  <c r="F22" i="6"/>
  <c r="F21" i="6"/>
  <c r="F20" i="6"/>
  <c r="F19" i="6"/>
  <c r="F18" i="6"/>
  <c r="F17" i="6"/>
  <c r="F16" i="6"/>
  <c r="F14" i="6"/>
  <c r="F13" i="6"/>
  <c r="F12" i="6"/>
  <c r="F11" i="6"/>
  <c r="F9" i="6"/>
  <c r="F8" i="6"/>
  <c r="F7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9" i="6"/>
  <c r="D8" i="6"/>
  <c r="D7" i="6"/>
  <c r="E10" i="6"/>
  <c r="G10" i="6"/>
  <c r="C6" i="6"/>
  <c r="D6" i="6" s="1"/>
  <c r="E6" i="6"/>
  <c r="F6" i="6" s="1"/>
  <c r="G6" i="6"/>
  <c r="B6" i="6"/>
  <c r="B10" i="6"/>
  <c r="L10" i="6" s="1"/>
  <c r="H61" i="7" l="1"/>
  <c r="F61" i="7"/>
  <c r="G24" i="6"/>
  <c r="D61" i="7"/>
  <c r="B24" i="6"/>
  <c r="H10" i="6"/>
  <c r="E24" i="6"/>
  <c r="H24" i="6" s="1"/>
  <c r="C10" i="6"/>
  <c r="D10" i="6" s="1"/>
  <c r="H6" i="6"/>
  <c r="F10" i="6" l="1"/>
  <c r="M10" i="6"/>
  <c r="O13" i="6" s="1"/>
  <c r="C24" i="6"/>
  <c r="D24" i="6" s="1"/>
  <c r="F24" i="6" l="1"/>
</calcChain>
</file>

<file path=xl/sharedStrings.xml><?xml version="1.0" encoding="utf-8"?>
<sst xmlns="http://schemas.openxmlformats.org/spreadsheetml/2006/main" count="185" uniqueCount="93">
  <si>
    <t>2015 год</t>
  </si>
  <si>
    <t>2016 год</t>
  </si>
  <si>
    <t>Темп роста, %</t>
  </si>
  <si>
    <t>тыс. рублей</t>
  </si>
  <si>
    <t>Параметры бюджета</t>
  </si>
  <si>
    <t>Общий объем расходов</t>
  </si>
  <si>
    <t>Общий объем доходов</t>
  </si>
  <si>
    <t>Сумма</t>
  </si>
  <si>
    <t>Прогноз</t>
  </si>
  <si>
    <t>Общегосударственные вопросы</t>
  </si>
  <si>
    <t>Национальная оборона</t>
  </si>
  <si>
    <t>Жилищно-коммунальное хозяйство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</si>
  <si>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</si>
  <si>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</si>
  <si>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</si>
  <si>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х</t>
  </si>
  <si>
    <t>2014 год
ожидаемая оценка</t>
  </si>
  <si>
    <t>2017 год</t>
  </si>
  <si>
    <t xml:space="preserve">Национальная безопасность и правоохранительная деятельность </t>
  </si>
  <si>
    <t xml:space="preserve"> Национальная экономика</t>
  </si>
  <si>
    <t xml:space="preserve"> Охрана окружающей среды </t>
  </si>
  <si>
    <t xml:space="preserve"> Образование</t>
  </si>
  <si>
    <t xml:space="preserve"> Культура и кинематография </t>
  </si>
  <si>
    <t xml:space="preserve"> Здравоохранение </t>
  </si>
  <si>
    <t xml:space="preserve"> Социальная политика</t>
  </si>
  <si>
    <t>Дефицит бюджета(-), профицит бюджета (+)</t>
  </si>
  <si>
    <t>Налоговые доходы</t>
  </si>
  <si>
    <t>Неналоговые доходы</t>
  </si>
  <si>
    <t>Безвозмездные поступления</t>
  </si>
  <si>
    <t>Прогноз основных характеристик консолидированного бюджета Мурманской области 
на 2015  год и на плановый период 2016 и 2017 годов</t>
  </si>
  <si>
    <t>В основу прогноза взят базовый сценарий социально-экономического развития экономики, который предусматривает общее ухудшение экономической ситуации в регионе, усугубление воздействия сдерживающих факторов и общее замедление темпов роста экономики в среднесрочном периоде</t>
  </si>
  <si>
    <t>Уд вес</t>
  </si>
  <si>
    <t>в расходах 350000</t>
  </si>
  <si>
    <t>в расходах 27500,5453 и 500 000 гарантия</t>
  </si>
  <si>
    <t>И.о. министра финансов</t>
  </si>
  <si>
    <t>Мурманской области</t>
  </si>
  <si>
    <t>Р.А. Дурягин</t>
  </si>
  <si>
    <t>- налог на прибыль организаций</t>
  </si>
  <si>
    <t>- налог на доходы физических лиц</t>
  </si>
  <si>
    <t xml:space="preserve"> - акцизы по подакцизным товарам</t>
  </si>
  <si>
    <t>- налог на имущество организаций</t>
  </si>
  <si>
    <t>- транспортный налог</t>
  </si>
  <si>
    <t>- налоги на совокупный доход</t>
  </si>
  <si>
    <t>Земельный налог</t>
  </si>
  <si>
    <t>Налог на имущество физических лиц</t>
  </si>
  <si>
    <t>Налог на добычу полезных ископаемых</t>
  </si>
  <si>
    <t>Сборы  за пользование объектами животного мира и пользование объектами водных биологических ресурсов</t>
  </si>
  <si>
    <t>прочие налоги и сборы (госпошлина, налог на игорный бизнес, отмененные налоги)</t>
  </si>
  <si>
    <t xml:space="preserve"> из них арендная плата за земли</t>
  </si>
  <si>
    <t xml:space="preserve">  - доходы от использования имущества, находящегося в государственной и муниципальной собственности</t>
  </si>
  <si>
    <t xml:space="preserve">  - платежи при пользовании  природными ресурсами (плата за негативное воздействие на окр. среду)</t>
  </si>
  <si>
    <t xml:space="preserve">  - доходы от оказания платных услуг и компенсации затрат государства</t>
  </si>
  <si>
    <t xml:space="preserve">  - доходы от продажи материальных и нематериальных активов</t>
  </si>
  <si>
    <t xml:space="preserve">  - административные платежи и сборы</t>
  </si>
  <si>
    <t xml:space="preserve">  - штрафы, санкции, возмещение ущерба</t>
  </si>
  <si>
    <t xml:space="preserve">  - прочие неналоговые доходы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</si>
  <si>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</si>
  <si>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</si>
  <si>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</si>
  <si>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</si>
  <si>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отгосударственных (муниципальных) организаций</t>
  </si>
  <si>
    <t>Прочие безвозмездные поступления</t>
  </si>
  <si>
    <t xml:space="preserve"> 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</si>
  <si>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Безвозмездные поступления от нерезидентов</t>
  </si>
  <si>
    <t xml:space="preserve">  - налог на прибыль организаций</t>
  </si>
  <si>
    <t xml:space="preserve">  - налог на доходы физических лиц</t>
  </si>
  <si>
    <t xml:space="preserve">   - акцизы по подакцизным товарам</t>
  </si>
  <si>
    <t xml:space="preserve">  - налоги на совокупный доход</t>
  </si>
  <si>
    <t xml:space="preserve">  - налог на имущество организаций</t>
  </si>
  <si>
    <t xml:space="preserve">  - налог на добычу полезных ископаемых</t>
  </si>
  <si>
    <t xml:space="preserve">  - безвозмездные поступления от нерезидентов</t>
  </si>
  <si>
    <t xml:space="preserve">  - дотации бюджетам субъектов РФ</t>
  </si>
  <si>
    <t xml:space="preserve">  - субсидии бюджетам бюджетной системы РФ</t>
  </si>
  <si>
    <t xml:space="preserve">  - субвенции бюджетам субъектов РФ</t>
  </si>
  <si>
    <t xml:space="preserve">  - иные межбюджетные трансферты</t>
  </si>
  <si>
    <t xml:space="preserve">  -безвозмездные поступления от государственных (муниципальных) организаций</t>
  </si>
  <si>
    <t xml:space="preserve">  - прочие безвозмездные поступления</t>
  </si>
  <si>
    <t xml:space="preserve">  - доходы от возврата и возврат остатков субсидий, субвенций и иных межбюджетных трансфертов, имеющих целевое назначение, прошлых лет</t>
  </si>
  <si>
    <t xml:space="preserve">   -прочие налоги и сборы </t>
  </si>
  <si>
    <t>из них</t>
  </si>
  <si>
    <t>Топливно-энергетический комплекс</t>
  </si>
  <si>
    <t xml:space="preserve"> 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</si>
  <si>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</si>
  <si>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</si>
  <si>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</si>
  <si>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</si>
  <si>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</si>
  <si>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</si>
  <si>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пенсионное обеспечение</t>
  </si>
  <si>
    <t xml:space="preserve"> 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</si>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</sst>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#,##0.0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name val="Times New Roman Cyr"/>
      <family val="1"/>
      <charset val="204"/>
    </font>
    <font>
      <i/>
      <sz val="14"/>
      <color theme="1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 Cyr"/>
      <charset val="204"/>
    </font>
    <font>
      <b/>
      <i/>
      <sz val="14"/>
      <name val="Times New Roman Cyr"/>
      <charset val="204"/>
    </font>
    <font>
      <b/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i/>
      <sz val="14"/>
      <color theme="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4" fillId="0" borderId="0">
      <alignment vertical="top" wrapText="1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0" fillId="0" borderId="0" xfId="2" applyNumberFormat="1" applyFont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 wrapText="1"/>
    </xf>
    <xf numFmtId="3" fontId="13" fillId="0" borderId="2" xfId="2" applyNumberFormat="1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/>
    </xf>
    <xf numFmtId="49" fontId="21" fillId="0" borderId="0" xfId="0" applyNumberFormat="1" applyFont="1"/>
    <xf numFmtId="2" fontId="21" fillId="0" borderId="0" xfId="0" applyNumberFormat="1" applyFont="1" applyFill="1" applyAlignment="1">
      <alignment wrapText="1"/>
    </xf>
    <xf numFmtId="0" fontId="21" fillId="0" borderId="0" xfId="0" applyFont="1"/>
    <xf numFmtId="0" fontId="21" fillId="0" borderId="0" xfId="0" applyFont="1" applyBorder="1"/>
    <xf numFmtId="165" fontId="20" fillId="0" borderId="0" xfId="0" applyNumberFormat="1" applyFont="1" applyFill="1" applyAlignment="1">
      <alignment horizontal="right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9" fillId="0" borderId="2" xfId="2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49" fontId="11" fillId="0" borderId="2" xfId="2" applyNumberFormat="1" applyFont="1" applyFill="1" applyBorder="1" applyAlignment="1">
      <alignment horizontal="left" vertical="center" wrapText="1"/>
    </xf>
    <xf numFmtId="49" fontId="19" fillId="0" borderId="2" xfId="2" applyNumberFormat="1" applyFont="1" applyFill="1" applyBorder="1" applyAlignment="1">
      <alignment horizontal="left" vertical="center" wrapText="1"/>
    </xf>
    <xf numFmtId="49" fontId="12" fillId="0" borderId="2" xfId="2" applyNumberFormat="1" applyFont="1" applyFill="1" applyBorder="1" applyAlignment="1">
      <alignment horizontal="left" vertical="center" wrapText="1"/>
    </xf>
    <xf numFmtId="49" fontId="22" fillId="0" borderId="2" xfId="2" applyNumberFormat="1" applyFont="1" applyFill="1" applyBorder="1" applyAlignment="1">
      <alignment horizontal="center" vertical="center" wrapText="1"/>
    </xf>
    <xf numFmtId="3" fontId="22" fillId="0" borderId="2" xfId="2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49" fontId="24" fillId="0" borderId="2" xfId="2" applyNumberFormat="1" applyFont="1" applyFill="1" applyBorder="1" applyAlignment="1">
      <alignment horizontal="center" vertical="center" wrapText="1"/>
    </xf>
    <xf numFmtId="3" fontId="25" fillId="0" borderId="2" xfId="2" applyNumberFormat="1" applyFont="1" applyFill="1" applyBorder="1" applyAlignment="1">
      <alignment horizontal="center" vertical="center"/>
    </xf>
    <xf numFmtId="164" fontId="26" fillId="0" borderId="2" xfId="2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9" fillId="0" borderId="0" xfId="2" applyNumberFormat="1" applyFont="1" applyAlignment="1">
      <alignment horizontal="left" vertical="center" wrapText="1"/>
    </xf>
    <xf numFmtId="2" fontId="20" fillId="0" borderId="0" xfId="0" applyNumberFormat="1" applyFont="1" applyFill="1" applyAlignment="1">
      <alignment horizontal="justify"/>
    </xf>
    <xf numFmtId="165" fontId="20" fillId="0" borderId="0" xfId="0" applyNumberFormat="1" applyFont="1" applyFill="1" applyAlignment="1">
      <alignment horizontal="right"/>
    </xf>
    <xf numFmtId="3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2" applyNumberFormat="1" applyFont="1" applyFill="1" applyBorder="1" applyAlignment="1">
      <alignment horizontal="left" vertical="center" wrapText="1"/>
    </xf>
    <xf numFmtId="3" fontId="27" fillId="0" borderId="2" xfId="2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</cellXfs>
  <cellStyles count="10">
    <cellStyle name="Денежный" xfId="1" builtinId="4"/>
    <cellStyle name="Денежный 2" xfId="4"/>
    <cellStyle name="Денежный 2 2" xfId="9"/>
    <cellStyle name="Денежный 3" xfId="8"/>
    <cellStyle name="Обычный" xfId="0" builtinId="0"/>
    <cellStyle name="Обычный 2" xfId="2"/>
    <cellStyle name="Обычный 2 2" xfId="3"/>
    <cellStyle name="Обычный 3" xfId="5"/>
    <cellStyle name="Тысячи [0]_К-т по сел.хоз-ву" xfId="6"/>
    <cellStyle name="Тысячи_К-т по сел.хоз-ву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zoomScale="70" zoomScaleNormal="70" workbookViewId="0">
      <selection activeCell="P17" sqref="P17"/>
    </sheetView>
  </sheetViews>
  <sheetFormatPr defaultRowHeight="18.75" x14ac:dyDescent="0.25"/>
  <cols>
    <col min="1" max="1" width="59" style="7" customWidth="1"/>
    <col min="2" max="3" width="16.5703125" style="7" customWidth="1"/>
    <col min="4" max="4" width="15.7109375" style="7" customWidth="1"/>
    <col min="5" max="5" width="16.5703125" style="7" customWidth="1"/>
    <col min="6" max="6" width="15.28515625" style="7" customWidth="1"/>
    <col min="7" max="7" width="16.5703125" style="7" customWidth="1"/>
    <col min="8" max="8" width="14.42578125" style="7" customWidth="1"/>
    <col min="9" max="15" width="9.140625" style="7"/>
    <col min="16" max="23" width="18.5703125" style="7" customWidth="1"/>
    <col min="24" max="238" width="9.140625" style="7"/>
    <col min="239" max="239" width="9.140625" style="7" customWidth="1"/>
    <col min="240" max="240" width="4" style="7" customWidth="1"/>
    <col min="241" max="241" width="60.28515625" style="7" customWidth="1"/>
    <col min="242" max="242" width="12.42578125" style="7" bestFit="1" customWidth="1"/>
    <col min="243" max="243" width="11.42578125" style="7" customWidth="1"/>
    <col min="244" max="249" width="13.28515625" style="7" bestFit="1" customWidth="1"/>
    <col min="250" max="494" width="9.140625" style="7"/>
    <col min="495" max="495" width="9.140625" style="7" customWidth="1"/>
    <col min="496" max="496" width="4" style="7" customWidth="1"/>
    <col min="497" max="497" width="60.28515625" style="7" customWidth="1"/>
    <col min="498" max="498" width="12.42578125" style="7" bestFit="1" customWidth="1"/>
    <col min="499" max="499" width="11.42578125" style="7" customWidth="1"/>
    <col min="500" max="505" width="13.28515625" style="7" bestFit="1" customWidth="1"/>
    <col min="506" max="750" width="9.140625" style="7"/>
    <col min="751" max="751" width="9.140625" style="7" customWidth="1"/>
    <col min="752" max="752" width="4" style="7" customWidth="1"/>
    <col min="753" max="753" width="60.28515625" style="7" customWidth="1"/>
    <col min="754" max="754" width="12.42578125" style="7" bestFit="1" customWidth="1"/>
    <col min="755" max="755" width="11.42578125" style="7" customWidth="1"/>
    <col min="756" max="761" width="13.28515625" style="7" bestFit="1" customWidth="1"/>
    <col min="762" max="1006" width="9.140625" style="7"/>
    <col min="1007" max="1007" width="9.140625" style="7" customWidth="1"/>
    <col min="1008" max="1008" width="4" style="7" customWidth="1"/>
    <col min="1009" max="1009" width="60.28515625" style="7" customWidth="1"/>
    <col min="1010" max="1010" width="12.42578125" style="7" bestFit="1" customWidth="1"/>
    <col min="1011" max="1011" width="11.42578125" style="7" customWidth="1"/>
    <col min="1012" max="1017" width="13.28515625" style="7" bestFit="1" customWidth="1"/>
    <col min="1018" max="1262" width="9.140625" style="7"/>
    <col min="1263" max="1263" width="9.140625" style="7" customWidth="1"/>
    <col min="1264" max="1264" width="4" style="7" customWidth="1"/>
    <col min="1265" max="1265" width="60.28515625" style="7" customWidth="1"/>
    <col min="1266" max="1266" width="12.42578125" style="7" bestFit="1" customWidth="1"/>
    <col min="1267" max="1267" width="11.42578125" style="7" customWidth="1"/>
    <col min="1268" max="1273" width="13.28515625" style="7" bestFit="1" customWidth="1"/>
    <col min="1274" max="1518" width="9.140625" style="7"/>
    <col min="1519" max="1519" width="9.140625" style="7" customWidth="1"/>
    <col min="1520" max="1520" width="4" style="7" customWidth="1"/>
    <col min="1521" max="1521" width="60.28515625" style="7" customWidth="1"/>
    <col min="1522" max="1522" width="12.42578125" style="7" bestFit="1" customWidth="1"/>
    <col min="1523" max="1523" width="11.42578125" style="7" customWidth="1"/>
    <col min="1524" max="1529" width="13.28515625" style="7" bestFit="1" customWidth="1"/>
    <col min="1530" max="1774" width="9.140625" style="7"/>
    <col min="1775" max="1775" width="9.140625" style="7" customWidth="1"/>
    <col min="1776" max="1776" width="4" style="7" customWidth="1"/>
    <col min="1777" max="1777" width="60.28515625" style="7" customWidth="1"/>
    <col min="1778" max="1778" width="12.42578125" style="7" bestFit="1" customWidth="1"/>
    <col min="1779" max="1779" width="11.42578125" style="7" customWidth="1"/>
    <col min="1780" max="1785" width="13.28515625" style="7" bestFit="1" customWidth="1"/>
    <col min="1786" max="2030" width="9.140625" style="7"/>
    <col min="2031" max="2031" width="9.140625" style="7" customWidth="1"/>
    <col min="2032" max="2032" width="4" style="7" customWidth="1"/>
    <col min="2033" max="2033" width="60.28515625" style="7" customWidth="1"/>
    <col min="2034" max="2034" width="12.42578125" style="7" bestFit="1" customWidth="1"/>
    <col min="2035" max="2035" width="11.42578125" style="7" customWidth="1"/>
    <col min="2036" max="2041" width="13.28515625" style="7" bestFit="1" customWidth="1"/>
    <col min="2042" max="2286" width="9.140625" style="7"/>
    <col min="2287" max="2287" width="9.140625" style="7" customWidth="1"/>
    <col min="2288" max="2288" width="4" style="7" customWidth="1"/>
    <col min="2289" max="2289" width="60.28515625" style="7" customWidth="1"/>
    <col min="2290" max="2290" width="12.42578125" style="7" bestFit="1" customWidth="1"/>
    <col min="2291" max="2291" width="11.42578125" style="7" customWidth="1"/>
    <col min="2292" max="2297" width="13.28515625" style="7" bestFit="1" customWidth="1"/>
    <col min="2298" max="2542" width="9.140625" style="7"/>
    <col min="2543" max="2543" width="9.140625" style="7" customWidth="1"/>
    <col min="2544" max="2544" width="4" style="7" customWidth="1"/>
    <col min="2545" max="2545" width="60.28515625" style="7" customWidth="1"/>
    <col min="2546" max="2546" width="12.42578125" style="7" bestFit="1" customWidth="1"/>
    <col min="2547" max="2547" width="11.42578125" style="7" customWidth="1"/>
    <col min="2548" max="2553" width="13.28515625" style="7" bestFit="1" customWidth="1"/>
    <col min="2554" max="2798" width="9.140625" style="7"/>
    <col min="2799" max="2799" width="9.140625" style="7" customWidth="1"/>
    <col min="2800" max="2800" width="4" style="7" customWidth="1"/>
    <col min="2801" max="2801" width="60.28515625" style="7" customWidth="1"/>
    <col min="2802" max="2802" width="12.42578125" style="7" bestFit="1" customWidth="1"/>
    <col min="2803" max="2803" width="11.42578125" style="7" customWidth="1"/>
    <col min="2804" max="2809" width="13.28515625" style="7" bestFit="1" customWidth="1"/>
    <col min="2810" max="3054" width="9.140625" style="7"/>
    <col min="3055" max="3055" width="9.140625" style="7" customWidth="1"/>
    <col min="3056" max="3056" width="4" style="7" customWidth="1"/>
    <col min="3057" max="3057" width="60.28515625" style="7" customWidth="1"/>
    <col min="3058" max="3058" width="12.42578125" style="7" bestFit="1" customWidth="1"/>
    <col min="3059" max="3059" width="11.42578125" style="7" customWidth="1"/>
    <col min="3060" max="3065" width="13.28515625" style="7" bestFit="1" customWidth="1"/>
    <col min="3066" max="3310" width="9.140625" style="7"/>
    <col min="3311" max="3311" width="9.140625" style="7" customWidth="1"/>
    <col min="3312" max="3312" width="4" style="7" customWidth="1"/>
    <col min="3313" max="3313" width="60.28515625" style="7" customWidth="1"/>
    <col min="3314" max="3314" width="12.42578125" style="7" bestFit="1" customWidth="1"/>
    <col min="3315" max="3315" width="11.42578125" style="7" customWidth="1"/>
    <col min="3316" max="3321" width="13.28515625" style="7" bestFit="1" customWidth="1"/>
    <col min="3322" max="3566" width="9.140625" style="7"/>
    <col min="3567" max="3567" width="9.140625" style="7" customWidth="1"/>
    <col min="3568" max="3568" width="4" style="7" customWidth="1"/>
    <col min="3569" max="3569" width="60.28515625" style="7" customWidth="1"/>
    <col min="3570" max="3570" width="12.42578125" style="7" bestFit="1" customWidth="1"/>
    <col min="3571" max="3571" width="11.42578125" style="7" customWidth="1"/>
    <col min="3572" max="3577" width="13.28515625" style="7" bestFit="1" customWidth="1"/>
    <col min="3578" max="3822" width="9.140625" style="7"/>
    <col min="3823" max="3823" width="9.140625" style="7" customWidth="1"/>
    <col min="3824" max="3824" width="4" style="7" customWidth="1"/>
    <col min="3825" max="3825" width="60.28515625" style="7" customWidth="1"/>
    <col min="3826" max="3826" width="12.42578125" style="7" bestFit="1" customWidth="1"/>
    <col min="3827" max="3827" width="11.42578125" style="7" customWidth="1"/>
    <col min="3828" max="3833" width="13.28515625" style="7" bestFit="1" customWidth="1"/>
    <col min="3834" max="4078" width="9.140625" style="7"/>
    <col min="4079" max="4079" width="9.140625" style="7" customWidth="1"/>
    <col min="4080" max="4080" width="4" style="7" customWidth="1"/>
    <col min="4081" max="4081" width="60.28515625" style="7" customWidth="1"/>
    <col min="4082" max="4082" width="12.42578125" style="7" bestFit="1" customWidth="1"/>
    <col min="4083" max="4083" width="11.42578125" style="7" customWidth="1"/>
    <col min="4084" max="4089" width="13.28515625" style="7" bestFit="1" customWidth="1"/>
    <col min="4090" max="4334" width="9.140625" style="7"/>
    <col min="4335" max="4335" width="9.140625" style="7" customWidth="1"/>
    <col min="4336" max="4336" width="4" style="7" customWidth="1"/>
    <col min="4337" max="4337" width="60.28515625" style="7" customWidth="1"/>
    <col min="4338" max="4338" width="12.42578125" style="7" bestFit="1" customWidth="1"/>
    <col min="4339" max="4339" width="11.42578125" style="7" customWidth="1"/>
    <col min="4340" max="4345" width="13.28515625" style="7" bestFit="1" customWidth="1"/>
    <col min="4346" max="4590" width="9.140625" style="7"/>
    <col min="4591" max="4591" width="9.140625" style="7" customWidth="1"/>
    <col min="4592" max="4592" width="4" style="7" customWidth="1"/>
    <col min="4593" max="4593" width="60.28515625" style="7" customWidth="1"/>
    <col min="4594" max="4594" width="12.42578125" style="7" bestFit="1" customWidth="1"/>
    <col min="4595" max="4595" width="11.42578125" style="7" customWidth="1"/>
    <col min="4596" max="4601" width="13.28515625" style="7" bestFit="1" customWidth="1"/>
    <col min="4602" max="4846" width="9.140625" style="7"/>
    <col min="4847" max="4847" width="9.140625" style="7" customWidth="1"/>
    <col min="4848" max="4848" width="4" style="7" customWidth="1"/>
    <col min="4849" max="4849" width="60.28515625" style="7" customWidth="1"/>
    <col min="4850" max="4850" width="12.42578125" style="7" bestFit="1" customWidth="1"/>
    <col min="4851" max="4851" width="11.42578125" style="7" customWidth="1"/>
    <col min="4852" max="4857" width="13.28515625" style="7" bestFit="1" customWidth="1"/>
    <col min="4858" max="5102" width="9.140625" style="7"/>
    <col min="5103" max="5103" width="9.140625" style="7" customWidth="1"/>
    <col min="5104" max="5104" width="4" style="7" customWidth="1"/>
    <col min="5105" max="5105" width="60.28515625" style="7" customWidth="1"/>
    <col min="5106" max="5106" width="12.42578125" style="7" bestFit="1" customWidth="1"/>
    <col min="5107" max="5107" width="11.42578125" style="7" customWidth="1"/>
    <col min="5108" max="5113" width="13.28515625" style="7" bestFit="1" customWidth="1"/>
    <col min="5114" max="5358" width="9.140625" style="7"/>
    <col min="5359" max="5359" width="9.140625" style="7" customWidth="1"/>
    <col min="5360" max="5360" width="4" style="7" customWidth="1"/>
    <col min="5361" max="5361" width="60.28515625" style="7" customWidth="1"/>
    <col min="5362" max="5362" width="12.42578125" style="7" bestFit="1" customWidth="1"/>
    <col min="5363" max="5363" width="11.42578125" style="7" customWidth="1"/>
    <col min="5364" max="5369" width="13.28515625" style="7" bestFit="1" customWidth="1"/>
    <col min="5370" max="5614" width="9.140625" style="7"/>
    <col min="5615" max="5615" width="9.140625" style="7" customWidth="1"/>
    <col min="5616" max="5616" width="4" style="7" customWidth="1"/>
    <col min="5617" max="5617" width="60.28515625" style="7" customWidth="1"/>
    <col min="5618" max="5618" width="12.42578125" style="7" bestFit="1" customWidth="1"/>
    <col min="5619" max="5619" width="11.42578125" style="7" customWidth="1"/>
    <col min="5620" max="5625" width="13.28515625" style="7" bestFit="1" customWidth="1"/>
    <col min="5626" max="5870" width="9.140625" style="7"/>
    <col min="5871" max="5871" width="9.140625" style="7" customWidth="1"/>
    <col min="5872" max="5872" width="4" style="7" customWidth="1"/>
    <col min="5873" max="5873" width="60.28515625" style="7" customWidth="1"/>
    <col min="5874" max="5874" width="12.42578125" style="7" bestFit="1" customWidth="1"/>
    <col min="5875" max="5875" width="11.42578125" style="7" customWidth="1"/>
    <col min="5876" max="5881" width="13.28515625" style="7" bestFit="1" customWidth="1"/>
    <col min="5882" max="6126" width="9.140625" style="7"/>
    <col min="6127" max="6127" width="9.140625" style="7" customWidth="1"/>
    <col min="6128" max="6128" width="4" style="7" customWidth="1"/>
    <col min="6129" max="6129" width="60.28515625" style="7" customWidth="1"/>
    <col min="6130" max="6130" width="12.42578125" style="7" bestFit="1" customWidth="1"/>
    <col min="6131" max="6131" width="11.42578125" style="7" customWidth="1"/>
    <col min="6132" max="6137" width="13.28515625" style="7" bestFit="1" customWidth="1"/>
    <col min="6138" max="6382" width="9.140625" style="7"/>
    <col min="6383" max="6383" width="9.140625" style="7" customWidth="1"/>
    <col min="6384" max="6384" width="4" style="7" customWidth="1"/>
    <col min="6385" max="6385" width="60.28515625" style="7" customWidth="1"/>
    <col min="6386" max="6386" width="12.42578125" style="7" bestFit="1" customWidth="1"/>
    <col min="6387" max="6387" width="11.42578125" style="7" customWidth="1"/>
    <col min="6388" max="6393" width="13.28515625" style="7" bestFit="1" customWidth="1"/>
    <col min="6394" max="6638" width="9.140625" style="7"/>
    <col min="6639" max="6639" width="9.140625" style="7" customWidth="1"/>
    <col min="6640" max="6640" width="4" style="7" customWidth="1"/>
    <col min="6641" max="6641" width="60.28515625" style="7" customWidth="1"/>
    <col min="6642" max="6642" width="12.42578125" style="7" bestFit="1" customWidth="1"/>
    <col min="6643" max="6643" width="11.42578125" style="7" customWidth="1"/>
    <col min="6644" max="6649" width="13.28515625" style="7" bestFit="1" customWidth="1"/>
    <col min="6650" max="6894" width="9.140625" style="7"/>
    <col min="6895" max="6895" width="9.140625" style="7" customWidth="1"/>
    <col min="6896" max="6896" width="4" style="7" customWidth="1"/>
    <col min="6897" max="6897" width="60.28515625" style="7" customWidth="1"/>
    <col min="6898" max="6898" width="12.42578125" style="7" bestFit="1" customWidth="1"/>
    <col min="6899" max="6899" width="11.42578125" style="7" customWidth="1"/>
    <col min="6900" max="6905" width="13.28515625" style="7" bestFit="1" customWidth="1"/>
    <col min="6906" max="7150" width="9.140625" style="7"/>
    <col min="7151" max="7151" width="9.140625" style="7" customWidth="1"/>
    <col min="7152" max="7152" width="4" style="7" customWidth="1"/>
    <col min="7153" max="7153" width="60.28515625" style="7" customWidth="1"/>
    <col min="7154" max="7154" width="12.42578125" style="7" bestFit="1" customWidth="1"/>
    <col min="7155" max="7155" width="11.42578125" style="7" customWidth="1"/>
    <col min="7156" max="7161" width="13.28515625" style="7" bestFit="1" customWidth="1"/>
    <col min="7162" max="7406" width="9.140625" style="7"/>
    <col min="7407" max="7407" width="9.140625" style="7" customWidth="1"/>
    <col min="7408" max="7408" width="4" style="7" customWidth="1"/>
    <col min="7409" max="7409" width="60.28515625" style="7" customWidth="1"/>
    <col min="7410" max="7410" width="12.42578125" style="7" bestFit="1" customWidth="1"/>
    <col min="7411" max="7411" width="11.42578125" style="7" customWidth="1"/>
    <col min="7412" max="7417" width="13.28515625" style="7" bestFit="1" customWidth="1"/>
    <col min="7418" max="7662" width="9.140625" style="7"/>
    <col min="7663" max="7663" width="9.140625" style="7" customWidth="1"/>
    <col min="7664" max="7664" width="4" style="7" customWidth="1"/>
    <col min="7665" max="7665" width="60.28515625" style="7" customWidth="1"/>
    <col min="7666" max="7666" width="12.42578125" style="7" bestFit="1" customWidth="1"/>
    <col min="7667" max="7667" width="11.42578125" style="7" customWidth="1"/>
    <col min="7668" max="7673" width="13.28515625" style="7" bestFit="1" customWidth="1"/>
    <col min="7674" max="7918" width="9.140625" style="7"/>
    <col min="7919" max="7919" width="9.140625" style="7" customWidth="1"/>
    <col min="7920" max="7920" width="4" style="7" customWidth="1"/>
    <col min="7921" max="7921" width="60.28515625" style="7" customWidth="1"/>
    <col min="7922" max="7922" width="12.42578125" style="7" bestFit="1" customWidth="1"/>
    <col min="7923" max="7923" width="11.42578125" style="7" customWidth="1"/>
    <col min="7924" max="7929" width="13.28515625" style="7" bestFit="1" customWidth="1"/>
    <col min="7930" max="8174" width="9.140625" style="7"/>
    <col min="8175" max="8175" width="9.140625" style="7" customWidth="1"/>
    <col min="8176" max="8176" width="4" style="7" customWidth="1"/>
    <col min="8177" max="8177" width="60.28515625" style="7" customWidth="1"/>
    <col min="8178" max="8178" width="12.42578125" style="7" bestFit="1" customWidth="1"/>
    <col min="8179" max="8179" width="11.42578125" style="7" customWidth="1"/>
    <col min="8180" max="8185" width="13.28515625" style="7" bestFit="1" customWidth="1"/>
    <col min="8186" max="8430" width="9.140625" style="7"/>
    <col min="8431" max="8431" width="9.140625" style="7" customWidth="1"/>
    <col min="8432" max="8432" width="4" style="7" customWidth="1"/>
    <col min="8433" max="8433" width="60.28515625" style="7" customWidth="1"/>
    <col min="8434" max="8434" width="12.42578125" style="7" bestFit="1" customWidth="1"/>
    <col min="8435" max="8435" width="11.42578125" style="7" customWidth="1"/>
    <col min="8436" max="8441" width="13.28515625" style="7" bestFit="1" customWidth="1"/>
    <col min="8442" max="8686" width="9.140625" style="7"/>
    <col min="8687" max="8687" width="9.140625" style="7" customWidth="1"/>
    <col min="8688" max="8688" width="4" style="7" customWidth="1"/>
    <col min="8689" max="8689" width="60.28515625" style="7" customWidth="1"/>
    <col min="8690" max="8690" width="12.42578125" style="7" bestFit="1" customWidth="1"/>
    <col min="8691" max="8691" width="11.42578125" style="7" customWidth="1"/>
    <col min="8692" max="8697" width="13.28515625" style="7" bestFit="1" customWidth="1"/>
    <col min="8698" max="8942" width="9.140625" style="7"/>
    <col min="8943" max="8943" width="9.140625" style="7" customWidth="1"/>
    <col min="8944" max="8944" width="4" style="7" customWidth="1"/>
    <col min="8945" max="8945" width="60.28515625" style="7" customWidth="1"/>
    <col min="8946" max="8946" width="12.42578125" style="7" bestFit="1" customWidth="1"/>
    <col min="8947" max="8947" width="11.42578125" style="7" customWidth="1"/>
    <col min="8948" max="8953" width="13.28515625" style="7" bestFit="1" customWidth="1"/>
    <col min="8954" max="9198" width="9.140625" style="7"/>
    <col min="9199" max="9199" width="9.140625" style="7" customWidth="1"/>
    <col min="9200" max="9200" width="4" style="7" customWidth="1"/>
    <col min="9201" max="9201" width="60.28515625" style="7" customWidth="1"/>
    <col min="9202" max="9202" width="12.42578125" style="7" bestFit="1" customWidth="1"/>
    <col min="9203" max="9203" width="11.42578125" style="7" customWidth="1"/>
    <col min="9204" max="9209" width="13.28515625" style="7" bestFit="1" customWidth="1"/>
    <col min="9210" max="9454" width="9.140625" style="7"/>
    <col min="9455" max="9455" width="9.140625" style="7" customWidth="1"/>
    <col min="9456" max="9456" width="4" style="7" customWidth="1"/>
    <col min="9457" max="9457" width="60.28515625" style="7" customWidth="1"/>
    <col min="9458" max="9458" width="12.42578125" style="7" bestFit="1" customWidth="1"/>
    <col min="9459" max="9459" width="11.42578125" style="7" customWidth="1"/>
    <col min="9460" max="9465" width="13.28515625" style="7" bestFit="1" customWidth="1"/>
    <col min="9466" max="9710" width="9.140625" style="7"/>
    <col min="9711" max="9711" width="9.140625" style="7" customWidth="1"/>
    <col min="9712" max="9712" width="4" style="7" customWidth="1"/>
    <col min="9713" max="9713" width="60.28515625" style="7" customWidth="1"/>
    <col min="9714" max="9714" width="12.42578125" style="7" bestFit="1" customWidth="1"/>
    <col min="9715" max="9715" width="11.42578125" style="7" customWidth="1"/>
    <col min="9716" max="9721" width="13.28515625" style="7" bestFit="1" customWidth="1"/>
    <col min="9722" max="9966" width="9.140625" style="7"/>
    <col min="9967" max="9967" width="9.140625" style="7" customWidth="1"/>
    <col min="9968" max="9968" width="4" style="7" customWidth="1"/>
    <col min="9969" max="9969" width="60.28515625" style="7" customWidth="1"/>
    <col min="9970" max="9970" width="12.42578125" style="7" bestFit="1" customWidth="1"/>
    <col min="9971" max="9971" width="11.42578125" style="7" customWidth="1"/>
    <col min="9972" max="9977" width="13.28515625" style="7" bestFit="1" customWidth="1"/>
    <col min="9978" max="10222" width="9.140625" style="7"/>
    <col min="10223" max="10223" width="9.140625" style="7" customWidth="1"/>
    <col min="10224" max="10224" width="4" style="7" customWidth="1"/>
    <col min="10225" max="10225" width="60.28515625" style="7" customWidth="1"/>
    <col min="10226" max="10226" width="12.42578125" style="7" bestFit="1" customWidth="1"/>
    <col min="10227" max="10227" width="11.42578125" style="7" customWidth="1"/>
    <col min="10228" max="10233" width="13.28515625" style="7" bestFit="1" customWidth="1"/>
    <col min="10234" max="10478" width="9.140625" style="7"/>
    <col min="10479" max="10479" width="9.140625" style="7" customWidth="1"/>
    <col min="10480" max="10480" width="4" style="7" customWidth="1"/>
    <col min="10481" max="10481" width="60.28515625" style="7" customWidth="1"/>
    <col min="10482" max="10482" width="12.42578125" style="7" bestFit="1" customWidth="1"/>
    <col min="10483" max="10483" width="11.42578125" style="7" customWidth="1"/>
    <col min="10484" max="10489" width="13.28515625" style="7" bestFit="1" customWidth="1"/>
    <col min="10490" max="10734" width="9.140625" style="7"/>
    <col min="10735" max="10735" width="9.140625" style="7" customWidth="1"/>
    <col min="10736" max="10736" width="4" style="7" customWidth="1"/>
    <col min="10737" max="10737" width="60.28515625" style="7" customWidth="1"/>
    <col min="10738" max="10738" width="12.42578125" style="7" bestFit="1" customWidth="1"/>
    <col min="10739" max="10739" width="11.42578125" style="7" customWidth="1"/>
    <col min="10740" max="10745" width="13.28515625" style="7" bestFit="1" customWidth="1"/>
    <col min="10746" max="10990" width="9.140625" style="7"/>
    <col min="10991" max="10991" width="9.140625" style="7" customWidth="1"/>
    <col min="10992" max="10992" width="4" style="7" customWidth="1"/>
    <col min="10993" max="10993" width="60.28515625" style="7" customWidth="1"/>
    <col min="10994" max="10994" width="12.42578125" style="7" bestFit="1" customWidth="1"/>
    <col min="10995" max="10995" width="11.42578125" style="7" customWidth="1"/>
    <col min="10996" max="11001" width="13.28515625" style="7" bestFit="1" customWidth="1"/>
    <col min="11002" max="11246" width="9.140625" style="7"/>
    <col min="11247" max="11247" width="9.140625" style="7" customWidth="1"/>
    <col min="11248" max="11248" width="4" style="7" customWidth="1"/>
    <col min="11249" max="11249" width="60.28515625" style="7" customWidth="1"/>
    <col min="11250" max="11250" width="12.42578125" style="7" bestFit="1" customWidth="1"/>
    <col min="11251" max="11251" width="11.42578125" style="7" customWidth="1"/>
    <col min="11252" max="11257" width="13.28515625" style="7" bestFit="1" customWidth="1"/>
    <col min="11258" max="11502" width="9.140625" style="7"/>
    <col min="11503" max="11503" width="9.140625" style="7" customWidth="1"/>
    <col min="11504" max="11504" width="4" style="7" customWidth="1"/>
    <col min="11505" max="11505" width="60.28515625" style="7" customWidth="1"/>
    <col min="11506" max="11506" width="12.42578125" style="7" bestFit="1" customWidth="1"/>
    <col min="11507" max="11507" width="11.42578125" style="7" customWidth="1"/>
    <col min="11508" max="11513" width="13.28515625" style="7" bestFit="1" customWidth="1"/>
    <col min="11514" max="11758" width="9.140625" style="7"/>
    <col min="11759" max="11759" width="9.140625" style="7" customWidth="1"/>
    <col min="11760" max="11760" width="4" style="7" customWidth="1"/>
    <col min="11761" max="11761" width="60.28515625" style="7" customWidth="1"/>
    <col min="11762" max="11762" width="12.42578125" style="7" bestFit="1" customWidth="1"/>
    <col min="11763" max="11763" width="11.42578125" style="7" customWidth="1"/>
    <col min="11764" max="11769" width="13.28515625" style="7" bestFit="1" customWidth="1"/>
    <col min="11770" max="12014" width="9.140625" style="7"/>
    <col min="12015" max="12015" width="9.140625" style="7" customWidth="1"/>
    <col min="12016" max="12016" width="4" style="7" customWidth="1"/>
    <col min="12017" max="12017" width="60.28515625" style="7" customWidth="1"/>
    <col min="12018" max="12018" width="12.42578125" style="7" bestFit="1" customWidth="1"/>
    <col min="12019" max="12019" width="11.42578125" style="7" customWidth="1"/>
    <col min="12020" max="12025" width="13.28515625" style="7" bestFit="1" customWidth="1"/>
    <col min="12026" max="12270" width="9.140625" style="7"/>
    <col min="12271" max="12271" width="9.140625" style="7" customWidth="1"/>
    <col min="12272" max="12272" width="4" style="7" customWidth="1"/>
    <col min="12273" max="12273" width="60.28515625" style="7" customWidth="1"/>
    <col min="12274" max="12274" width="12.42578125" style="7" bestFit="1" customWidth="1"/>
    <col min="12275" max="12275" width="11.42578125" style="7" customWidth="1"/>
    <col min="12276" max="12281" width="13.28515625" style="7" bestFit="1" customWidth="1"/>
    <col min="12282" max="12526" width="9.140625" style="7"/>
    <col min="12527" max="12527" width="9.140625" style="7" customWidth="1"/>
    <col min="12528" max="12528" width="4" style="7" customWidth="1"/>
    <col min="12529" max="12529" width="60.28515625" style="7" customWidth="1"/>
    <col min="12530" max="12530" width="12.42578125" style="7" bestFit="1" customWidth="1"/>
    <col min="12531" max="12531" width="11.42578125" style="7" customWidth="1"/>
    <col min="12532" max="12537" width="13.28515625" style="7" bestFit="1" customWidth="1"/>
    <col min="12538" max="12782" width="9.140625" style="7"/>
    <col min="12783" max="12783" width="9.140625" style="7" customWidth="1"/>
    <col min="12784" max="12784" width="4" style="7" customWidth="1"/>
    <col min="12785" max="12785" width="60.28515625" style="7" customWidth="1"/>
    <col min="12786" max="12786" width="12.42578125" style="7" bestFit="1" customWidth="1"/>
    <col min="12787" max="12787" width="11.42578125" style="7" customWidth="1"/>
    <col min="12788" max="12793" width="13.28515625" style="7" bestFit="1" customWidth="1"/>
    <col min="12794" max="13038" width="9.140625" style="7"/>
    <col min="13039" max="13039" width="9.140625" style="7" customWidth="1"/>
    <col min="13040" max="13040" width="4" style="7" customWidth="1"/>
    <col min="13041" max="13041" width="60.28515625" style="7" customWidth="1"/>
    <col min="13042" max="13042" width="12.42578125" style="7" bestFit="1" customWidth="1"/>
    <col min="13043" max="13043" width="11.42578125" style="7" customWidth="1"/>
    <col min="13044" max="13049" width="13.28515625" style="7" bestFit="1" customWidth="1"/>
    <col min="13050" max="13294" width="9.140625" style="7"/>
    <col min="13295" max="13295" width="9.140625" style="7" customWidth="1"/>
    <col min="13296" max="13296" width="4" style="7" customWidth="1"/>
    <col min="13297" max="13297" width="60.28515625" style="7" customWidth="1"/>
    <col min="13298" max="13298" width="12.42578125" style="7" bestFit="1" customWidth="1"/>
    <col min="13299" max="13299" width="11.42578125" style="7" customWidth="1"/>
    <col min="13300" max="13305" width="13.28515625" style="7" bestFit="1" customWidth="1"/>
    <col min="13306" max="13550" width="9.140625" style="7"/>
    <col min="13551" max="13551" width="9.140625" style="7" customWidth="1"/>
    <col min="13552" max="13552" width="4" style="7" customWidth="1"/>
    <col min="13553" max="13553" width="60.28515625" style="7" customWidth="1"/>
    <col min="13554" max="13554" width="12.42578125" style="7" bestFit="1" customWidth="1"/>
    <col min="13555" max="13555" width="11.42578125" style="7" customWidth="1"/>
    <col min="13556" max="13561" width="13.28515625" style="7" bestFit="1" customWidth="1"/>
    <col min="13562" max="13806" width="9.140625" style="7"/>
    <col min="13807" max="13807" width="9.140625" style="7" customWidth="1"/>
    <col min="13808" max="13808" width="4" style="7" customWidth="1"/>
    <col min="13809" max="13809" width="60.28515625" style="7" customWidth="1"/>
    <col min="13810" max="13810" width="12.42578125" style="7" bestFit="1" customWidth="1"/>
    <col min="13811" max="13811" width="11.42578125" style="7" customWidth="1"/>
    <col min="13812" max="13817" width="13.28515625" style="7" bestFit="1" customWidth="1"/>
    <col min="13818" max="14062" width="9.140625" style="7"/>
    <col min="14063" max="14063" width="9.140625" style="7" customWidth="1"/>
    <col min="14064" max="14064" width="4" style="7" customWidth="1"/>
    <col min="14065" max="14065" width="60.28515625" style="7" customWidth="1"/>
    <col min="14066" max="14066" width="12.42578125" style="7" bestFit="1" customWidth="1"/>
    <col min="14067" max="14067" width="11.42578125" style="7" customWidth="1"/>
    <col min="14068" max="14073" width="13.28515625" style="7" bestFit="1" customWidth="1"/>
    <col min="14074" max="14318" width="9.140625" style="7"/>
    <col min="14319" max="14319" width="9.140625" style="7" customWidth="1"/>
    <col min="14320" max="14320" width="4" style="7" customWidth="1"/>
    <col min="14321" max="14321" width="60.28515625" style="7" customWidth="1"/>
    <col min="14322" max="14322" width="12.42578125" style="7" bestFit="1" customWidth="1"/>
    <col min="14323" max="14323" width="11.42578125" style="7" customWidth="1"/>
    <col min="14324" max="14329" width="13.28515625" style="7" bestFit="1" customWidth="1"/>
    <col min="14330" max="14574" width="9.140625" style="7"/>
    <col min="14575" max="14575" width="9.140625" style="7" customWidth="1"/>
    <col min="14576" max="14576" width="4" style="7" customWidth="1"/>
    <col min="14577" max="14577" width="60.28515625" style="7" customWidth="1"/>
    <col min="14578" max="14578" width="12.42578125" style="7" bestFit="1" customWidth="1"/>
    <col min="14579" max="14579" width="11.42578125" style="7" customWidth="1"/>
    <col min="14580" max="14585" width="13.28515625" style="7" bestFit="1" customWidth="1"/>
    <col min="14586" max="14830" width="9.140625" style="7"/>
    <col min="14831" max="14831" width="9.140625" style="7" customWidth="1"/>
    <col min="14832" max="14832" width="4" style="7" customWidth="1"/>
    <col min="14833" max="14833" width="60.28515625" style="7" customWidth="1"/>
    <col min="14834" max="14834" width="12.42578125" style="7" bestFit="1" customWidth="1"/>
    <col min="14835" max="14835" width="11.42578125" style="7" customWidth="1"/>
    <col min="14836" max="14841" width="13.28515625" style="7" bestFit="1" customWidth="1"/>
    <col min="14842" max="15086" width="9.140625" style="7"/>
    <col min="15087" max="15087" width="9.140625" style="7" customWidth="1"/>
    <col min="15088" max="15088" width="4" style="7" customWidth="1"/>
    <col min="15089" max="15089" width="60.28515625" style="7" customWidth="1"/>
    <col min="15090" max="15090" width="12.42578125" style="7" bestFit="1" customWidth="1"/>
    <col min="15091" max="15091" width="11.42578125" style="7" customWidth="1"/>
    <col min="15092" max="15097" width="13.28515625" style="7" bestFit="1" customWidth="1"/>
    <col min="15098" max="15342" width="9.140625" style="7"/>
    <col min="15343" max="15343" width="9.140625" style="7" customWidth="1"/>
    <col min="15344" max="15344" width="4" style="7" customWidth="1"/>
    <col min="15345" max="15345" width="60.28515625" style="7" customWidth="1"/>
    <col min="15346" max="15346" width="12.42578125" style="7" bestFit="1" customWidth="1"/>
    <col min="15347" max="15347" width="11.42578125" style="7" customWidth="1"/>
    <col min="15348" max="15353" width="13.28515625" style="7" bestFit="1" customWidth="1"/>
    <col min="15354" max="15598" width="9.140625" style="7"/>
    <col min="15599" max="15599" width="9.140625" style="7" customWidth="1"/>
    <col min="15600" max="15600" width="4" style="7" customWidth="1"/>
    <col min="15601" max="15601" width="60.28515625" style="7" customWidth="1"/>
    <col min="15602" max="15602" width="12.42578125" style="7" bestFit="1" customWidth="1"/>
    <col min="15603" max="15603" width="11.42578125" style="7" customWidth="1"/>
    <col min="15604" max="15609" width="13.28515625" style="7" bestFit="1" customWidth="1"/>
    <col min="15610" max="15854" width="9.140625" style="7"/>
    <col min="15855" max="15855" width="9.140625" style="7" customWidth="1"/>
    <col min="15856" max="15856" width="4" style="7" customWidth="1"/>
    <col min="15857" max="15857" width="60.28515625" style="7" customWidth="1"/>
    <col min="15858" max="15858" width="12.42578125" style="7" bestFit="1" customWidth="1"/>
    <col min="15859" max="15859" width="11.42578125" style="7" customWidth="1"/>
    <col min="15860" max="15865" width="13.28515625" style="7" bestFit="1" customWidth="1"/>
    <col min="15866" max="16110" width="9.140625" style="7"/>
    <col min="16111" max="16111" width="9.140625" style="7" customWidth="1"/>
    <col min="16112" max="16112" width="4" style="7" customWidth="1"/>
    <col min="16113" max="16113" width="60.28515625" style="7" customWidth="1"/>
    <col min="16114" max="16114" width="12.42578125" style="7" bestFit="1" customWidth="1"/>
    <col min="16115" max="16115" width="11.42578125" style="7" customWidth="1"/>
    <col min="16116" max="16121" width="13.28515625" style="7" bestFit="1" customWidth="1"/>
    <col min="16122" max="16384" width="9.140625" style="7"/>
  </cols>
  <sheetData>
    <row r="1" spans="1:8" s="1" customFormat="1" ht="20.25" x14ac:dyDescent="0.25">
      <c r="A1" s="39" t="s">
        <v>29</v>
      </c>
      <c r="B1" s="39"/>
      <c r="C1" s="39"/>
      <c r="D1" s="39"/>
      <c r="E1" s="39"/>
      <c r="F1" s="39"/>
      <c r="G1" s="39"/>
      <c r="H1" s="39"/>
    </row>
    <row r="2" spans="1:8" s="1" customFormat="1" x14ac:dyDescent="0.25">
      <c r="D2" s="2"/>
      <c r="F2" s="2"/>
      <c r="G2" s="40" t="s">
        <v>3</v>
      </c>
      <c r="H2" s="40"/>
    </row>
    <row r="3" spans="1:8" s="1" customFormat="1" x14ac:dyDescent="0.25">
      <c r="A3" s="41" t="s">
        <v>4</v>
      </c>
      <c r="B3" s="42" t="s">
        <v>16</v>
      </c>
      <c r="C3" s="43" t="s">
        <v>8</v>
      </c>
      <c r="D3" s="43"/>
      <c r="E3" s="43"/>
      <c r="F3" s="43"/>
      <c r="G3" s="43"/>
      <c r="H3" s="43"/>
    </row>
    <row r="4" spans="1:8" s="1" customFormat="1" x14ac:dyDescent="0.25">
      <c r="A4" s="41"/>
      <c r="B4" s="42"/>
      <c r="C4" s="42" t="s">
        <v>0</v>
      </c>
      <c r="D4" s="42"/>
      <c r="E4" s="42" t="s">
        <v>1</v>
      </c>
      <c r="F4" s="42"/>
      <c r="G4" s="42" t="s">
        <v>17</v>
      </c>
      <c r="H4" s="42"/>
    </row>
    <row r="5" spans="1:8" s="1" customFormat="1" ht="39" x14ac:dyDescent="0.25">
      <c r="A5" s="41"/>
      <c r="B5" s="42"/>
      <c r="C5" s="3" t="s">
        <v>7</v>
      </c>
      <c r="D5" s="4" t="s">
        <v>2</v>
      </c>
      <c r="E5" s="3" t="s">
        <v>7</v>
      </c>
      <c r="F5" s="4" t="s">
        <v>2</v>
      </c>
      <c r="G5" s="3" t="s">
        <v>7</v>
      </c>
      <c r="H5" s="4" t="s">
        <v>2</v>
      </c>
    </row>
    <row r="6" spans="1:8" ht="19.5" x14ac:dyDescent="0.25">
      <c r="A6" s="5" t="s">
        <v>6</v>
      </c>
      <c r="B6" s="6">
        <f>B7+B25+B16</f>
        <v>58285511.977000006</v>
      </c>
      <c r="C6" s="6">
        <f>C7+C25+C16</f>
        <v>59549108.966999993</v>
      </c>
      <c r="D6" s="16">
        <f>C6/B6</f>
        <v>1.0216794353714971</v>
      </c>
      <c r="E6" s="6">
        <f>E7+E25+E16</f>
        <v>59833813.892999992</v>
      </c>
      <c r="F6" s="16">
        <f>E6/C6</f>
        <v>1.0047810106807438</v>
      </c>
      <c r="G6" s="6">
        <f>G7+G25+G16</f>
        <v>61336861.538999997</v>
      </c>
      <c r="H6" s="16">
        <f>G6/E6</f>
        <v>1.0251203717130231</v>
      </c>
    </row>
    <row r="7" spans="1:8" s="35" customFormat="1" ht="19.5" x14ac:dyDescent="0.25">
      <c r="A7" s="32" t="s">
        <v>26</v>
      </c>
      <c r="B7" s="33">
        <v>46916708.519000001</v>
      </c>
      <c r="C7" s="33">
        <v>49896707.631999992</v>
      </c>
      <c r="D7" s="34">
        <f t="shared" ref="D7:D61" si="0">C7/B7</f>
        <v>1.0635167983234197</v>
      </c>
      <c r="E7" s="33">
        <v>51731960.133999988</v>
      </c>
      <c r="F7" s="34">
        <f t="shared" ref="F7:F61" si="1">E7/C7</f>
        <v>1.0367810340420738</v>
      </c>
      <c r="G7" s="33">
        <v>53132967.112999998</v>
      </c>
      <c r="H7" s="34">
        <f t="shared" ref="H7:H61" si="2">G7/E7</f>
        <v>1.0270820393306386</v>
      </c>
    </row>
    <row r="8" spans="1:8" x14ac:dyDescent="0.25">
      <c r="A8" s="11" t="s">
        <v>79</v>
      </c>
      <c r="B8" s="12"/>
      <c r="C8" s="12"/>
      <c r="D8" s="17"/>
      <c r="E8" s="12"/>
      <c r="F8" s="17"/>
      <c r="G8" s="12"/>
      <c r="H8" s="17"/>
    </row>
    <row r="9" spans="1:8" x14ac:dyDescent="0.25">
      <c r="A9" s="29" t="s">
        <v>64</v>
      </c>
      <c r="B9" s="12">
        <v>11703501</v>
      </c>
      <c r="C9" s="12">
        <v>13524758</v>
      </c>
      <c r="D9" s="17">
        <f t="shared" si="0"/>
        <v>1.1556164262300657</v>
      </c>
      <c r="E9" s="12">
        <f>'НА отправку 28.10 (2)'!E8/1000</f>
        <v>14303563.497</v>
      </c>
      <c r="F9" s="17">
        <f t="shared" si="1"/>
        <v>1.0575836918486823</v>
      </c>
      <c r="G9" s="12">
        <f>'НА отправку 28.10 (2)'!G8/1000</f>
        <v>14846265.528000001</v>
      </c>
      <c r="H9" s="17">
        <f t="shared" si="2"/>
        <v>1.0379417360655494</v>
      </c>
    </row>
    <row r="10" spans="1:8" x14ac:dyDescent="0.25">
      <c r="A10" s="29" t="s">
        <v>65</v>
      </c>
      <c r="B10" s="12">
        <v>25439973</v>
      </c>
      <c r="C10" s="12">
        <v>26371367.000000004</v>
      </c>
      <c r="D10" s="17">
        <f t="shared" si="0"/>
        <v>1.0366114382275486</v>
      </c>
      <c r="E10" s="12">
        <f>'НА отправку 28.10 (2)'!E9/1000</f>
        <v>27391516.934142862</v>
      </c>
      <c r="F10" s="17">
        <f t="shared" si="1"/>
        <v>1.0386839989805177</v>
      </c>
      <c r="G10" s="12">
        <f>'НА отправку 28.10 (2)'!G9/1000</f>
        <v>28296954.798619002</v>
      </c>
      <c r="H10" s="17">
        <f t="shared" si="2"/>
        <v>1.033055411522227</v>
      </c>
    </row>
    <row r="11" spans="1:8" x14ac:dyDescent="0.25">
      <c r="A11" s="29" t="s">
        <v>66</v>
      </c>
      <c r="B11" s="12">
        <v>1317522</v>
      </c>
      <c r="C11" s="12">
        <v>1110269</v>
      </c>
      <c r="D11" s="17">
        <f t="shared" si="0"/>
        <v>0.84269484684126716</v>
      </c>
      <c r="E11" s="12">
        <f>'НА отправку 28.10 (2)'!E10/1000</f>
        <v>1071169.0888888889</v>
      </c>
      <c r="F11" s="17">
        <f t="shared" si="1"/>
        <v>0.9647833893307739</v>
      </c>
      <c r="G11" s="12">
        <f>'НА отправку 28.10 (2)'!G10/1000</f>
        <v>852876.39</v>
      </c>
      <c r="H11" s="17">
        <f t="shared" si="2"/>
        <v>0.79621079327884514</v>
      </c>
    </row>
    <row r="12" spans="1:8" x14ac:dyDescent="0.25">
      <c r="A12" s="29" t="s">
        <v>67</v>
      </c>
      <c r="B12" s="12">
        <v>2032664</v>
      </c>
      <c r="C12" s="12">
        <v>2144923</v>
      </c>
      <c r="D12" s="17">
        <f t="shared" si="0"/>
        <v>1.0552275240767781</v>
      </c>
      <c r="E12" s="12">
        <f>'НА отправку 28.10 (2)'!E11/1000</f>
        <v>2189373.1598874298</v>
      </c>
      <c r="F12" s="17">
        <f t="shared" si="1"/>
        <v>1.0207234291801757</v>
      </c>
      <c r="G12" s="12">
        <f>'НА отправку 28.10 (2)'!G11/1000</f>
        <v>2286298.5828625895</v>
      </c>
      <c r="H12" s="17">
        <f t="shared" si="2"/>
        <v>1.0442708555813953</v>
      </c>
    </row>
    <row r="13" spans="1:8" x14ac:dyDescent="0.25">
      <c r="A13" s="29" t="s">
        <v>68</v>
      </c>
      <c r="B13" s="12">
        <v>3926464</v>
      </c>
      <c r="C13" s="12">
        <v>4123623</v>
      </c>
      <c r="D13" s="17">
        <f t="shared" si="0"/>
        <v>1.0502128632785122</v>
      </c>
      <c r="E13" s="12">
        <f>'НА отправку 28.10 (2)'!E13/1000</f>
        <v>4060432.9675700003</v>
      </c>
      <c r="F13" s="17">
        <f t="shared" si="1"/>
        <v>0.98467608885923863</v>
      </c>
      <c r="G13" s="12">
        <f>'НА отправку 28.10 (2)'!G13/1000</f>
        <v>4018611.3077500002</v>
      </c>
      <c r="H13" s="17">
        <f t="shared" si="2"/>
        <v>0.98970019696076184</v>
      </c>
    </row>
    <row r="14" spans="1:8" x14ac:dyDescent="0.25">
      <c r="A14" s="29" t="s">
        <v>69</v>
      </c>
      <c r="B14" s="12">
        <v>1097366</v>
      </c>
      <c r="C14" s="12">
        <v>1155637</v>
      </c>
      <c r="D14" s="17">
        <f t="shared" si="0"/>
        <v>1.0531007886156487</v>
      </c>
      <c r="E14" s="12">
        <f>'НА отправку 28.10 (2)'!E16/1000</f>
        <v>1218826.899</v>
      </c>
      <c r="F14" s="17">
        <f t="shared" si="1"/>
        <v>1.0546797125741041</v>
      </c>
      <c r="G14" s="12">
        <f>'НА отправку 28.10 (2)'!G16/1000</f>
        <v>1296490.5490000001</v>
      </c>
      <c r="H14" s="17">
        <f t="shared" si="2"/>
        <v>1.0637199999964886</v>
      </c>
    </row>
    <row r="15" spans="1:8" x14ac:dyDescent="0.25">
      <c r="A15" s="29" t="s">
        <v>78</v>
      </c>
      <c r="B15" s="12">
        <v>1399219</v>
      </c>
      <c r="C15" s="12">
        <v>1466132</v>
      </c>
      <c r="D15" s="17">
        <f>C15/B15</f>
        <v>1.0478216776644684</v>
      </c>
      <c r="E15" s="12">
        <v>1497078.58975552</v>
      </c>
      <c r="F15" s="17">
        <f t="shared" si="1"/>
        <v>1.0211076422556222</v>
      </c>
      <c r="G15" s="12">
        <v>1535469.88975552</v>
      </c>
      <c r="H15" s="17">
        <f t="shared" si="2"/>
        <v>1.0256441447113804</v>
      </c>
    </row>
    <row r="16" spans="1:8" s="35" customFormat="1" ht="19.5" x14ac:dyDescent="0.25">
      <c r="A16" s="32" t="s">
        <v>27</v>
      </c>
      <c r="B16" s="33">
        <v>3440140.2580000004</v>
      </c>
      <c r="C16" s="33">
        <v>3010008.3350000004</v>
      </c>
      <c r="D16" s="34">
        <f t="shared" si="0"/>
        <v>0.87496674823076359</v>
      </c>
      <c r="E16" s="33">
        <v>3048268.7589999996</v>
      </c>
      <c r="F16" s="34">
        <f t="shared" si="1"/>
        <v>1.0127110691206771</v>
      </c>
      <c r="G16" s="33">
        <v>3085284.4260000004</v>
      </c>
      <c r="H16" s="34">
        <f t="shared" si="2"/>
        <v>1.0121431769724085</v>
      </c>
    </row>
    <row r="17" spans="1:8" ht="56.25" x14ac:dyDescent="0.25">
      <c r="A17" s="29" t="s">
        <v>49</v>
      </c>
      <c r="B17" s="12">
        <v>1846778</v>
      </c>
      <c r="C17" s="12">
        <v>1776427</v>
      </c>
      <c r="D17" s="17">
        <f t="shared" si="0"/>
        <v>0.96190608725033544</v>
      </c>
      <c r="E17" s="12">
        <v>1789482</v>
      </c>
      <c r="F17" s="17">
        <f t="shared" si="1"/>
        <v>1.0073490213783061</v>
      </c>
      <c r="G17" s="12">
        <v>1814864</v>
      </c>
      <c r="H17" s="17">
        <f t="shared" si="2"/>
        <v>1.0141839929096801</v>
      </c>
    </row>
    <row r="18" spans="1:8" s="28" customFormat="1" x14ac:dyDescent="0.25">
      <c r="A18" s="30" t="s">
        <v>48</v>
      </c>
      <c r="B18" s="26">
        <v>1450198</v>
      </c>
      <c r="C18" s="26">
        <v>1404574</v>
      </c>
      <c r="D18" s="27">
        <f t="shared" si="0"/>
        <v>0.96853946840362493</v>
      </c>
      <c r="E18" s="26">
        <v>1433991</v>
      </c>
      <c r="F18" s="27">
        <f t="shared" ref="F18:F24" si="3">E18/C18</f>
        <v>1.0209437167425852</v>
      </c>
      <c r="G18" s="26">
        <v>1465945</v>
      </c>
      <c r="H18" s="27">
        <f t="shared" si="2"/>
        <v>1.0222832639814337</v>
      </c>
    </row>
    <row r="19" spans="1:8" ht="56.25" x14ac:dyDescent="0.25">
      <c r="A19" s="29" t="s">
        <v>50</v>
      </c>
      <c r="B19" s="12">
        <v>535805</v>
      </c>
      <c r="C19" s="12">
        <v>468533</v>
      </c>
      <c r="D19" s="17">
        <f t="shared" si="0"/>
        <v>0.87444686033165053</v>
      </c>
      <c r="E19" s="12">
        <v>553942</v>
      </c>
      <c r="F19" s="17">
        <f t="shared" si="3"/>
        <v>1.1822902549020027</v>
      </c>
      <c r="G19" s="12">
        <v>553777</v>
      </c>
      <c r="H19" s="17">
        <f t="shared" si="2"/>
        <v>0.99970213488054704</v>
      </c>
    </row>
    <row r="20" spans="1:8" x14ac:dyDescent="0.25">
      <c r="A20" s="29" t="s">
        <v>79</v>
      </c>
      <c r="B20" s="12"/>
      <c r="C20" s="12"/>
      <c r="D20" s="17"/>
      <c r="E20" s="12"/>
      <c r="F20" s="17"/>
      <c r="G20" s="12"/>
      <c r="H20" s="17"/>
    </row>
    <row r="21" spans="1:8" ht="37.5" x14ac:dyDescent="0.25">
      <c r="A21" s="29" t="s">
        <v>51</v>
      </c>
      <c r="B21" s="12">
        <v>281723</v>
      </c>
      <c r="C21" s="12">
        <v>106311</v>
      </c>
      <c r="D21" s="17">
        <f t="shared" si="0"/>
        <v>0.3773600309523894</v>
      </c>
      <c r="E21" s="12">
        <v>107542</v>
      </c>
      <c r="F21" s="17">
        <f t="shared" si="3"/>
        <v>1.0115792345100696</v>
      </c>
      <c r="G21" s="12">
        <v>110746</v>
      </c>
      <c r="H21" s="17">
        <f t="shared" si="2"/>
        <v>1.029793011102639</v>
      </c>
    </row>
    <row r="22" spans="1:8" ht="37.5" x14ac:dyDescent="0.25">
      <c r="A22" s="29" t="s">
        <v>52</v>
      </c>
      <c r="B22" s="12">
        <v>390809</v>
      </c>
      <c r="C22" s="12">
        <v>294914</v>
      </c>
      <c r="D22" s="17">
        <f t="shared" si="0"/>
        <v>0.75462438173122937</v>
      </c>
      <c r="E22" s="12">
        <v>215887</v>
      </c>
      <c r="F22" s="17">
        <f t="shared" si="3"/>
        <v>0.73203374543087141</v>
      </c>
      <c r="G22" s="12">
        <v>207130</v>
      </c>
      <c r="H22" s="17">
        <f t="shared" si="2"/>
        <v>0.95943711293408129</v>
      </c>
    </row>
    <row r="23" spans="1:8" x14ac:dyDescent="0.25">
      <c r="A23" s="29" t="s">
        <v>54</v>
      </c>
      <c r="B23" s="12">
        <v>356398</v>
      </c>
      <c r="C23" s="12">
        <v>344334</v>
      </c>
      <c r="D23" s="17">
        <f t="shared" si="0"/>
        <v>0.96615020286309128</v>
      </c>
      <c r="E23" s="12">
        <v>361914</v>
      </c>
      <c r="F23" s="17">
        <f t="shared" si="3"/>
        <v>1.0510550802418581</v>
      </c>
      <c r="G23" s="12">
        <v>380853</v>
      </c>
      <c r="H23" s="17">
        <f t="shared" si="2"/>
        <v>1.0523301115734678</v>
      </c>
    </row>
    <row r="24" spans="1:8" x14ac:dyDescent="0.25">
      <c r="A24" s="29" t="s">
        <v>55</v>
      </c>
      <c r="B24" s="12">
        <v>28627</v>
      </c>
      <c r="C24" s="12">
        <v>19490</v>
      </c>
      <c r="D24" s="17">
        <f t="shared" si="0"/>
        <v>0.68082579383099873</v>
      </c>
      <c r="E24" s="12">
        <v>19502</v>
      </c>
      <c r="F24" s="17">
        <f t="shared" si="3"/>
        <v>1.0006157003591585</v>
      </c>
      <c r="G24" s="12">
        <v>17914</v>
      </c>
      <c r="H24" s="17">
        <f t="shared" si="2"/>
        <v>0.91857245410727106</v>
      </c>
    </row>
    <row r="25" spans="1:8" s="35" customFormat="1" ht="19.5" x14ac:dyDescent="0.25">
      <c r="A25" s="36" t="s">
        <v>28</v>
      </c>
      <c r="B25" s="37">
        <v>7928663.2000000002</v>
      </c>
      <c r="C25" s="37">
        <v>6642393</v>
      </c>
      <c r="D25" s="38">
        <f t="shared" si="0"/>
        <v>0.83776960030286063</v>
      </c>
      <c r="E25" s="37">
        <v>5053585</v>
      </c>
      <c r="F25" s="38">
        <f t="shared" si="1"/>
        <v>0.76080788956630541</v>
      </c>
      <c r="G25" s="37">
        <v>5118610</v>
      </c>
      <c r="H25" s="38">
        <f t="shared" si="2"/>
        <v>1.0128671032544223</v>
      </c>
    </row>
    <row r="26" spans="1:8" x14ac:dyDescent="0.25">
      <c r="A26" s="31" t="s">
        <v>70</v>
      </c>
      <c r="B26" s="12">
        <v>9013</v>
      </c>
      <c r="C26" s="12">
        <v>0</v>
      </c>
      <c r="D26" s="17">
        <f t="shared" si="0"/>
        <v>0</v>
      </c>
      <c r="E26" s="12">
        <v>0</v>
      </c>
      <c r="F26" s="17">
        <v>0</v>
      </c>
      <c r="G26" s="12">
        <v>0</v>
      </c>
      <c r="H26" s="17">
        <v>0</v>
      </c>
    </row>
    <row r="27" spans="1:8" x14ac:dyDescent="0.25">
      <c r="A27" s="31" t="s">
        <v>71</v>
      </c>
      <c r="B27" s="12">
        <v>4012170</v>
      </c>
      <c r="C27" s="12">
        <v>3840580</v>
      </c>
      <c r="D27" s="17">
        <f t="shared" si="0"/>
        <v>0.95723261975439722</v>
      </c>
      <c r="E27" s="12">
        <v>2346395</v>
      </c>
      <c r="F27" s="17">
        <f t="shared" si="1"/>
        <v>0.61094808596618222</v>
      </c>
      <c r="G27" s="12">
        <v>2210594</v>
      </c>
      <c r="H27" s="17">
        <f t="shared" si="2"/>
        <v>0.94212355549683668</v>
      </c>
    </row>
    <row r="28" spans="1:8" x14ac:dyDescent="0.25">
      <c r="A28" s="31" t="s">
        <v>72</v>
      </c>
      <c r="B28" s="12">
        <v>1085609</v>
      </c>
      <c r="C28" s="12">
        <v>47992</v>
      </c>
      <c r="D28" s="17">
        <f t="shared" si="0"/>
        <v>4.4207444853533825E-2</v>
      </c>
      <c r="E28" s="12">
        <v>34914</v>
      </c>
      <c r="F28" s="17">
        <f t="shared" si="1"/>
        <v>0.72749624937489576</v>
      </c>
      <c r="G28" s="12">
        <v>39594</v>
      </c>
      <c r="H28" s="17">
        <f t="shared" si="2"/>
        <v>1.134043650111703</v>
      </c>
    </row>
    <row r="29" spans="1:8" x14ac:dyDescent="0.25">
      <c r="A29" s="31" t="s">
        <v>73</v>
      </c>
      <c r="B29" s="12">
        <v>1814444</v>
      </c>
      <c r="C29" s="12">
        <v>1698463</v>
      </c>
      <c r="D29" s="17">
        <f t="shared" si="0"/>
        <v>0.93607904129309039</v>
      </c>
      <c r="E29" s="12">
        <v>1759674</v>
      </c>
      <c r="F29" s="17">
        <f t="shared" si="1"/>
        <v>1.0360390541330604</v>
      </c>
      <c r="G29" s="12">
        <v>1783475</v>
      </c>
      <c r="H29" s="17">
        <f t="shared" si="2"/>
        <v>1.0135258008017394</v>
      </c>
    </row>
    <row r="30" spans="1:8" x14ac:dyDescent="0.25">
      <c r="A30" s="31" t="s">
        <v>74</v>
      </c>
      <c r="B30" s="12">
        <v>604108</v>
      </c>
      <c r="C30" s="12">
        <v>792916</v>
      </c>
      <c r="D30" s="17">
        <f t="shared" si="0"/>
        <v>1.3125401418289444</v>
      </c>
      <c r="E30" s="12">
        <v>639087</v>
      </c>
      <c r="F30" s="17">
        <f t="shared" si="1"/>
        <v>0.80599584319146034</v>
      </c>
      <c r="G30" s="12">
        <v>966765</v>
      </c>
      <c r="H30" s="17">
        <f t="shared" si="2"/>
        <v>1.5127283139854197</v>
      </c>
    </row>
    <row r="31" spans="1:8" ht="56.25" x14ac:dyDescent="0.25">
      <c r="A31" s="31" t="s">
        <v>75</v>
      </c>
      <c r="B31" s="12">
        <v>263542</v>
      </c>
      <c r="C31" s="12">
        <v>260942</v>
      </c>
      <c r="D31" s="17">
        <f t="shared" si="0"/>
        <v>0.99013439983000817</v>
      </c>
      <c r="E31" s="12">
        <v>272015</v>
      </c>
      <c r="F31" s="17">
        <f t="shared" si="1"/>
        <v>1.0424347172934982</v>
      </c>
      <c r="G31" s="12">
        <v>116682</v>
      </c>
      <c r="H31" s="17">
        <f t="shared" si="2"/>
        <v>0.42895428560924947</v>
      </c>
    </row>
    <row r="32" spans="1:8" x14ac:dyDescent="0.25">
      <c r="A32" s="31" t="s">
        <v>76</v>
      </c>
      <c r="B32" s="12">
        <v>19676</v>
      </c>
      <c r="C32" s="12">
        <v>1500</v>
      </c>
      <c r="D32" s="17">
        <f t="shared" si="0"/>
        <v>7.6235007115267331E-2</v>
      </c>
      <c r="E32" s="12">
        <v>1500</v>
      </c>
      <c r="F32" s="17">
        <f t="shared" si="1"/>
        <v>1</v>
      </c>
      <c r="G32" s="12">
        <v>1500</v>
      </c>
      <c r="H32" s="17">
        <f t="shared" si="2"/>
        <v>1</v>
      </c>
    </row>
    <row r="33" spans="1:8" ht="75" x14ac:dyDescent="0.25">
      <c r="A33" s="31" t="s">
        <v>77</v>
      </c>
      <c r="B33" s="12">
        <v>120101</v>
      </c>
      <c r="C33" s="12"/>
      <c r="D33" s="17">
        <f t="shared" si="0"/>
        <v>0</v>
      </c>
      <c r="E33" s="12"/>
      <c r="F33" s="17">
        <v>0</v>
      </c>
      <c r="G33" s="12"/>
      <c r="H33" s="17">
        <v>0</v>
      </c>
    </row>
    <row r="34" spans="1:8" ht="19.5" x14ac:dyDescent="0.25">
      <c r="A34" s="8" t="s">
        <v>5</v>
      </c>
      <c r="B34" s="55">
        <v>68347953</v>
      </c>
      <c r="C34" s="55">
        <v>66951916</v>
      </c>
      <c r="D34" s="56">
        <v>0.98</v>
      </c>
      <c r="E34" s="55">
        <v>67689890</v>
      </c>
      <c r="F34" s="56">
        <v>1.0109999999999999</v>
      </c>
      <c r="G34" s="55">
        <v>70446768</v>
      </c>
      <c r="H34" s="56">
        <v>1.0409999999999999</v>
      </c>
    </row>
    <row r="35" spans="1:8" x14ac:dyDescent="0.25">
      <c r="A35" s="29" t="s">
        <v>9</v>
      </c>
      <c r="B35" s="14">
        <v>4673183.9789354708</v>
      </c>
      <c r="C35" s="14">
        <v>4813805.9907042691</v>
      </c>
      <c r="D35" s="19">
        <f t="shared" si="0"/>
        <v>1.0300912637727633</v>
      </c>
      <c r="E35" s="14">
        <v>4839023.3204399403</v>
      </c>
      <c r="F35" s="19">
        <f t="shared" si="1"/>
        <v>1.0052385430124038</v>
      </c>
      <c r="G35" s="14">
        <v>4881194.2704651225</v>
      </c>
      <c r="H35" s="19">
        <f t="shared" si="2"/>
        <v>1.0087147647846733</v>
      </c>
    </row>
    <row r="36" spans="1:8" x14ac:dyDescent="0.25">
      <c r="A36" s="29" t="s">
        <v>10</v>
      </c>
      <c r="B36" s="14">
        <f>12919.4390336361+20.3</f>
        <v>12939.739033636099</v>
      </c>
      <c r="C36" s="14">
        <v>11519.400000000001</v>
      </c>
      <c r="D36" s="19">
        <f t="shared" si="0"/>
        <v>0.89023433703384525</v>
      </c>
      <c r="E36" s="14">
        <v>11667.7</v>
      </c>
      <c r="F36" s="19">
        <f t="shared" si="1"/>
        <v>1.0128739344063058</v>
      </c>
      <c r="G36" s="14">
        <v>11138.7</v>
      </c>
      <c r="H36" s="19">
        <f t="shared" si="2"/>
        <v>0.95466115858309697</v>
      </c>
    </row>
    <row r="37" spans="1:8" ht="37.5" x14ac:dyDescent="0.25">
      <c r="A37" s="29" t="s">
        <v>18</v>
      </c>
      <c r="B37" s="14">
        <v>1685754.837009049</v>
      </c>
      <c r="C37" s="14">
        <v>1616741.7835899997</v>
      </c>
      <c r="D37" s="19">
        <f t="shared" si="0"/>
        <v>0.95906103787814379</v>
      </c>
      <c r="E37" s="14">
        <v>1712754.8319699997</v>
      </c>
      <c r="F37" s="19">
        <f t="shared" si="1"/>
        <v>1.0593867551111358</v>
      </c>
      <c r="G37" s="14">
        <v>1746544.4092999999</v>
      </c>
      <c r="H37" s="19">
        <f t="shared" si="2"/>
        <v>1.0197282043520122</v>
      </c>
    </row>
    <row r="38" spans="1:8" x14ac:dyDescent="0.25">
      <c r="A38" s="29" t="s">
        <v>19</v>
      </c>
      <c r="B38" s="14">
        <v>6054079.3336545937</v>
      </c>
      <c r="C38" s="14">
        <v>6325489.4903309187</v>
      </c>
      <c r="D38" s="19">
        <f t="shared" si="0"/>
        <v>1.0448309547526999</v>
      </c>
      <c r="E38" s="14">
        <v>6224834.6253415672</v>
      </c>
      <c r="F38" s="19">
        <f t="shared" si="1"/>
        <v>0.9840874188245492</v>
      </c>
      <c r="G38" s="14">
        <v>6710637.3925946066</v>
      </c>
      <c r="H38" s="19">
        <f t="shared" si="2"/>
        <v>1.0780426784794115</v>
      </c>
    </row>
    <row r="39" spans="1:8" x14ac:dyDescent="0.25">
      <c r="A39" s="30" t="s">
        <v>80</v>
      </c>
      <c r="B39" s="54">
        <v>82131.190882608571</v>
      </c>
      <c r="C39" s="54">
        <v>81198.028999999995</v>
      </c>
      <c r="D39" s="19">
        <f t="shared" si="0"/>
        <v>0.98863815473049255</v>
      </c>
      <c r="E39" s="54">
        <v>81198.028999999995</v>
      </c>
      <c r="F39" s="19">
        <f t="shared" si="1"/>
        <v>1</v>
      </c>
      <c r="G39" s="54">
        <v>81198.028999999995</v>
      </c>
      <c r="H39" s="19">
        <f t="shared" si="2"/>
        <v>1</v>
      </c>
    </row>
    <row r="40" spans="1:8" x14ac:dyDescent="0.25">
      <c r="A40" s="30" t="s">
        <v>81</v>
      </c>
      <c r="B40" s="54">
        <v>734478.24125674274</v>
      </c>
      <c r="C40" s="54">
        <v>678693.44259517174</v>
      </c>
      <c r="D40" s="19">
        <f t="shared" si="0"/>
        <v>0.92404839853918697</v>
      </c>
      <c r="E40" s="54">
        <v>680080.66598282999</v>
      </c>
      <c r="F40" s="19">
        <f t="shared" si="1"/>
        <v>1.0020439616778287</v>
      </c>
      <c r="G40" s="54">
        <v>698249.76328937791</v>
      </c>
      <c r="H40" s="19">
        <f t="shared" si="2"/>
        <v>1.0267160915099542</v>
      </c>
    </row>
    <row r="41" spans="1:8" x14ac:dyDescent="0.25">
      <c r="A41" s="30" t="s">
        <v>82</v>
      </c>
      <c r="B41" s="54">
        <v>21389.269254311341</v>
      </c>
      <c r="C41" s="54">
        <v>23910</v>
      </c>
      <c r="D41" s="19">
        <f t="shared" si="0"/>
        <v>1.1178502507831383</v>
      </c>
      <c r="E41" s="54">
        <v>23910</v>
      </c>
      <c r="F41" s="19">
        <f t="shared" si="1"/>
        <v>1</v>
      </c>
      <c r="G41" s="54">
        <v>23450</v>
      </c>
      <c r="H41" s="19">
        <f t="shared" si="2"/>
        <v>0.98076118778753663</v>
      </c>
    </row>
    <row r="42" spans="1:8" x14ac:dyDescent="0.25">
      <c r="A42" s="30" t="s">
        <v>83</v>
      </c>
      <c r="B42" s="54">
        <v>235947.06650772679</v>
      </c>
      <c r="C42" s="54">
        <v>208343.46657153845</v>
      </c>
      <c r="D42" s="19">
        <f t="shared" si="0"/>
        <v>0.88300935313690632</v>
      </c>
      <c r="E42" s="54">
        <v>209882.21729999999</v>
      </c>
      <c r="F42" s="19">
        <f t="shared" si="1"/>
        <v>1.0073856442622509</v>
      </c>
      <c r="G42" s="54">
        <v>210743.67730000001</v>
      </c>
      <c r="H42" s="19">
        <f t="shared" si="2"/>
        <v>1.0041044925629343</v>
      </c>
    </row>
    <row r="43" spans="1:8" x14ac:dyDescent="0.25">
      <c r="A43" s="30" t="s">
        <v>84</v>
      </c>
      <c r="B43" s="54">
        <v>597829.77359886444</v>
      </c>
      <c r="C43" s="54">
        <v>617949.27399999998</v>
      </c>
      <c r="D43" s="19">
        <f t="shared" si="0"/>
        <v>1.0336542294975015</v>
      </c>
      <c r="E43" s="54">
        <v>615564.77399999998</v>
      </c>
      <c r="F43" s="19">
        <f t="shared" si="1"/>
        <v>0.99614126903238343</v>
      </c>
      <c r="G43" s="54">
        <v>615564.77399999998</v>
      </c>
      <c r="H43" s="19">
        <f t="shared" si="2"/>
        <v>1</v>
      </c>
    </row>
    <row r="44" spans="1:8" x14ac:dyDescent="0.25">
      <c r="A44" s="30" t="s">
        <v>85</v>
      </c>
      <c r="B44" s="54">
        <v>3078356.2815619418</v>
      </c>
      <c r="C44" s="54">
        <v>3458127.3411053987</v>
      </c>
      <c r="D44" s="19">
        <f t="shared" si="0"/>
        <v>1.123368130524113</v>
      </c>
      <c r="E44" s="54">
        <v>3390809.4011429222</v>
      </c>
      <c r="F44" s="19">
        <f t="shared" si="1"/>
        <v>0.98053341206892686</v>
      </c>
      <c r="G44" s="54">
        <v>3861669.3541396288</v>
      </c>
      <c r="H44" s="19">
        <f t="shared" si="2"/>
        <v>1.1388635860328795</v>
      </c>
    </row>
    <row r="45" spans="1:8" x14ac:dyDescent="0.25">
      <c r="A45" s="30" t="s">
        <v>86</v>
      </c>
      <c r="B45" s="54">
        <v>227891.93295250513</v>
      </c>
      <c r="C45" s="54">
        <v>220834.13690499999</v>
      </c>
      <c r="D45" s="19">
        <f t="shared" si="0"/>
        <v>0.96903007510592287</v>
      </c>
      <c r="E45" s="54">
        <v>226428.77250099997</v>
      </c>
      <c r="F45" s="19">
        <f t="shared" si="1"/>
        <v>1.0253341067391528</v>
      </c>
      <c r="G45" s="54">
        <v>232643.624281</v>
      </c>
      <c r="H45" s="19">
        <f t="shared" si="2"/>
        <v>1.0274472705538011</v>
      </c>
    </row>
    <row r="46" spans="1:8" ht="37.5" x14ac:dyDescent="0.25">
      <c r="A46" s="30" t="s">
        <v>87</v>
      </c>
      <c r="B46" s="54">
        <v>1066146.0608398924</v>
      </c>
      <c r="C46" s="54">
        <v>1036433.8001538101</v>
      </c>
      <c r="D46" s="19">
        <f t="shared" si="0"/>
        <v>0.97213115371577186</v>
      </c>
      <c r="E46" s="54">
        <v>996960.76541481493</v>
      </c>
      <c r="F46" s="19">
        <f t="shared" si="1"/>
        <v>0.96191456248036566</v>
      </c>
      <c r="G46" s="54">
        <v>987118.17058459995</v>
      </c>
      <c r="H46" s="19">
        <f t="shared" si="2"/>
        <v>0.99012740002248767</v>
      </c>
    </row>
    <row r="47" spans="1:8" x14ac:dyDescent="0.25">
      <c r="A47" s="29" t="s">
        <v>11</v>
      </c>
      <c r="B47" s="14">
        <v>7397540.7744449638</v>
      </c>
      <c r="C47" s="14">
        <f>4616529.59986+500000+27500.5453</f>
        <v>5144030.1451600008</v>
      </c>
      <c r="D47" s="19">
        <f t="shared" si="0"/>
        <v>0.69537029967177932</v>
      </c>
      <c r="E47" s="14">
        <v>4537662.9163100002</v>
      </c>
      <c r="F47" s="19">
        <f t="shared" si="1"/>
        <v>0.8821221470833468</v>
      </c>
      <c r="G47" s="14">
        <v>4811578.3975198334</v>
      </c>
      <c r="H47" s="19">
        <f t="shared" si="2"/>
        <v>1.0603648808344228</v>
      </c>
    </row>
    <row r="48" spans="1:8" x14ac:dyDescent="0.25">
      <c r="A48" s="29" t="s">
        <v>20</v>
      </c>
      <c r="B48" s="14">
        <v>148884.02483034975</v>
      </c>
      <c r="C48" s="14">
        <v>145094.08009936</v>
      </c>
      <c r="D48" s="19">
        <f t="shared" si="0"/>
        <v>0.97454431571615352</v>
      </c>
      <c r="E48" s="14">
        <v>144025.52731756496</v>
      </c>
      <c r="F48" s="19">
        <f t="shared" si="1"/>
        <v>0.99263544879940457</v>
      </c>
      <c r="G48" s="14">
        <v>148664.75080228454</v>
      </c>
      <c r="H48" s="19">
        <f t="shared" si="2"/>
        <v>1.0322111195919488</v>
      </c>
    </row>
    <row r="49" spans="1:8" x14ac:dyDescent="0.25">
      <c r="A49" s="29" t="s">
        <v>21</v>
      </c>
      <c r="B49" s="14">
        <v>21891846.302617267</v>
      </c>
      <c r="C49" s="14">
        <v>21356347.733898807</v>
      </c>
      <c r="D49" s="19">
        <f t="shared" si="0"/>
        <v>0.97553890332884174</v>
      </c>
      <c r="E49" s="14">
        <v>21838295.032892834</v>
      </c>
      <c r="F49" s="19">
        <f t="shared" si="1"/>
        <v>1.0225669344308828</v>
      </c>
      <c r="G49" s="14">
        <v>22653548.631505396</v>
      </c>
      <c r="H49" s="19">
        <f t="shared" si="2"/>
        <v>1.037331375795804</v>
      </c>
    </row>
    <row r="50" spans="1:8" x14ac:dyDescent="0.25">
      <c r="A50" s="29" t="s">
        <v>22</v>
      </c>
      <c r="B50" s="14">
        <v>2870160.2170717991</v>
      </c>
      <c r="C50" s="14">
        <v>2973389.2326154923</v>
      </c>
      <c r="D50" s="19">
        <f t="shared" si="0"/>
        <v>1.0359662902891915</v>
      </c>
      <c r="E50" s="14">
        <v>3037061.1391823199</v>
      </c>
      <c r="F50" s="19">
        <f t="shared" si="1"/>
        <v>1.0214139157660229</v>
      </c>
      <c r="G50" s="14">
        <v>2754327.3966513374</v>
      </c>
      <c r="H50" s="19">
        <f t="shared" si="2"/>
        <v>0.9069054821177871</v>
      </c>
    </row>
    <row r="51" spans="1:8" x14ac:dyDescent="0.25">
      <c r="A51" s="29" t="s">
        <v>23</v>
      </c>
      <c r="B51" s="14">
        <v>9526042.661357712</v>
      </c>
      <c r="C51" s="14">
        <v>9965674.7484871652</v>
      </c>
      <c r="D51" s="19">
        <f t="shared" si="0"/>
        <v>1.046150547793872</v>
      </c>
      <c r="E51" s="14">
        <v>10394659.300928101</v>
      </c>
      <c r="F51" s="19">
        <f t="shared" si="1"/>
        <v>1.0430462124509992</v>
      </c>
      <c r="G51" s="14">
        <v>11291612.937267803</v>
      </c>
      <c r="H51" s="19">
        <f t="shared" si="2"/>
        <v>1.0862898542773418</v>
      </c>
    </row>
    <row r="52" spans="1:8" x14ac:dyDescent="0.25">
      <c r="A52" s="29" t="s">
        <v>24</v>
      </c>
      <c r="B52" s="14">
        <v>11720583.039315641</v>
      </c>
      <c r="C52" s="14">
        <v>11929637.688165234</v>
      </c>
      <c r="D52" s="19">
        <f t="shared" si="0"/>
        <v>1.0178365400550757</v>
      </c>
      <c r="E52" s="14">
        <v>12761836.009307608</v>
      </c>
      <c r="F52" s="19">
        <f t="shared" si="1"/>
        <v>1.0697588931781183</v>
      </c>
      <c r="G52" s="14">
        <v>13711210.980268426</v>
      </c>
      <c r="H52" s="19">
        <f t="shared" si="2"/>
        <v>1.0743917231241971</v>
      </c>
    </row>
    <row r="53" spans="1:8" s="28" customFormat="1" x14ac:dyDescent="0.25">
      <c r="A53" s="30" t="s">
        <v>88</v>
      </c>
      <c r="B53" s="54">
        <v>90306.649285217398</v>
      </c>
      <c r="C53" s="54">
        <v>120199.4</v>
      </c>
      <c r="D53" s="19">
        <f t="shared" si="0"/>
        <v>1.3310138395277151</v>
      </c>
      <c r="E53" s="54">
        <v>124356.67</v>
      </c>
      <c r="F53" s="19">
        <f t="shared" si="1"/>
        <v>1.0345864455230227</v>
      </c>
      <c r="G53" s="54">
        <v>131465.20000000001</v>
      </c>
      <c r="H53" s="19">
        <f t="shared" si="2"/>
        <v>1.0571624344717498</v>
      </c>
    </row>
    <row r="54" spans="1:8" s="28" customFormat="1" x14ac:dyDescent="0.25">
      <c r="A54" s="30" t="s">
        <v>89</v>
      </c>
      <c r="B54" s="54">
        <v>2490018.7553763189</v>
      </c>
      <c r="C54" s="54">
        <v>2605988.1273321575</v>
      </c>
      <c r="D54" s="19">
        <f t="shared" si="0"/>
        <v>1.0465736941560957</v>
      </c>
      <c r="E54" s="54">
        <v>2918757.7183273584</v>
      </c>
      <c r="F54" s="19">
        <f t="shared" si="1"/>
        <v>1.120019576342197</v>
      </c>
      <c r="G54" s="54">
        <v>3491390.3226442621</v>
      </c>
      <c r="H54" s="19">
        <f t="shared" si="2"/>
        <v>1.1961905233590475</v>
      </c>
    </row>
    <row r="55" spans="1:8" s="28" customFormat="1" x14ac:dyDescent="0.25">
      <c r="A55" s="30" t="s">
        <v>90</v>
      </c>
      <c r="B55" s="54">
        <v>7847377.2092348319</v>
      </c>
      <c r="C55" s="54">
        <v>7620129.0460000001</v>
      </c>
      <c r="D55" s="19">
        <f t="shared" si="0"/>
        <v>0.97104151397649074</v>
      </c>
      <c r="E55" s="54">
        <v>8070949.9501302494</v>
      </c>
      <c r="F55" s="19">
        <f t="shared" si="1"/>
        <v>1.0591618463950945</v>
      </c>
      <c r="G55" s="54">
        <v>8367730.6311141625</v>
      </c>
      <c r="H55" s="19">
        <f t="shared" si="2"/>
        <v>1.0367714683919114</v>
      </c>
    </row>
    <row r="56" spans="1:8" s="28" customFormat="1" x14ac:dyDescent="0.25">
      <c r="A56" s="30" t="s">
        <v>91</v>
      </c>
      <c r="B56" s="54">
        <v>1133847.029224701</v>
      </c>
      <c r="C56" s="54">
        <v>1408180.2420000001</v>
      </c>
      <c r="D56" s="19">
        <f t="shared" si="0"/>
        <v>1.2419490510663347</v>
      </c>
      <c r="E56" s="54">
        <v>1459054.9060000002</v>
      </c>
      <c r="F56" s="19">
        <f t="shared" si="1"/>
        <v>1.0361279490242983</v>
      </c>
      <c r="G56" s="54">
        <v>1529546.83</v>
      </c>
      <c r="H56" s="19">
        <f t="shared" si="2"/>
        <v>1.0483134141903223</v>
      </c>
    </row>
    <row r="57" spans="1:8" s="28" customFormat="1" ht="37.5" x14ac:dyDescent="0.25">
      <c r="A57" s="30" t="s">
        <v>92</v>
      </c>
      <c r="B57" s="54">
        <v>138363.19619457168</v>
      </c>
      <c r="C57" s="54">
        <v>175140.87283307692</v>
      </c>
      <c r="D57" s="19">
        <f t="shared" si="0"/>
        <v>1.2658053416660531</v>
      </c>
      <c r="E57" s="54">
        <v>188716.76484999998</v>
      </c>
      <c r="F57" s="19">
        <f t="shared" si="1"/>
        <v>1.0775141278978435</v>
      </c>
      <c r="G57" s="54">
        <v>191077.99651</v>
      </c>
      <c r="H57" s="19">
        <f t="shared" si="2"/>
        <v>1.0125120397325422</v>
      </c>
    </row>
    <row r="58" spans="1:8" x14ac:dyDescent="0.25">
      <c r="A58" s="53" t="s">
        <v>12</v>
      </c>
      <c r="B58" s="14">
        <v>1146993.7812602946</v>
      </c>
      <c r="C58" s="14">
        <v>842935.56964978448</v>
      </c>
      <c r="D58" s="19">
        <f t="shared" si="0"/>
        <v>0.73490857877501581</v>
      </c>
      <c r="E58" s="14">
        <v>775527.41806196002</v>
      </c>
      <c r="F58" s="19">
        <f t="shared" si="1"/>
        <v>0.92003166788200597</v>
      </c>
      <c r="G58" s="14">
        <v>725655.11244232813</v>
      </c>
      <c r="H58" s="19">
        <f t="shared" si="2"/>
        <v>0.93569240176670665</v>
      </c>
    </row>
    <row r="59" spans="1:8" x14ac:dyDescent="0.25">
      <c r="A59" s="53" t="s">
        <v>13</v>
      </c>
      <c r="B59" s="14">
        <v>164879.22320989196</v>
      </c>
      <c r="C59" s="14">
        <v>145569.65668000001</v>
      </c>
      <c r="D59" s="19">
        <f t="shared" si="0"/>
        <v>0.88288659933028202</v>
      </c>
      <c r="E59" s="14">
        <v>147687.92173</v>
      </c>
      <c r="F59" s="19">
        <f t="shared" si="1"/>
        <v>1.0145515562673648</v>
      </c>
      <c r="G59" s="14">
        <v>148852.43552</v>
      </c>
      <c r="H59" s="19">
        <f t="shared" si="2"/>
        <v>1.007884962943205</v>
      </c>
    </row>
    <row r="60" spans="1:8" ht="37.5" x14ac:dyDescent="0.25">
      <c r="A60" s="53" t="s">
        <v>14</v>
      </c>
      <c r="B60" s="14">
        <v>1055064.8589999999</v>
      </c>
      <c r="C60" s="14">
        <v>1681680.0342699999</v>
      </c>
      <c r="D60" s="19">
        <f t="shared" si="0"/>
        <v>1.5939115211020407</v>
      </c>
      <c r="E60" s="14">
        <v>1264854.0253599999</v>
      </c>
      <c r="F60" s="19">
        <f t="shared" si="1"/>
        <v>0.75213714831850287</v>
      </c>
      <c r="G60" s="14">
        <v>851802.3</v>
      </c>
      <c r="H60" s="19">
        <f t="shared" si="2"/>
        <v>0.67343921347569102</v>
      </c>
    </row>
    <row r="61" spans="1:8" ht="19.5" x14ac:dyDescent="0.25">
      <c r="A61" s="8" t="s">
        <v>25</v>
      </c>
      <c r="B61" s="9">
        <f>B6-B34</f>
        <v>-10062441.022999994</v>
      </c>
      <c r="C61" s="9">
        <f>C6-C34</f>
        <v>-7402807.0330000073</v>
      </c>
      <c r="D61" s="18">
        <f t="shared" si="0"/>
        <v>0.73568699842107999</v>
      </c>
      <c r="E61" s="9">
        <f>E6-E34</f>
        <v>-7856076.1070000082</v>
      </c>
      <c r="F61" s="18">
        <f t="shared" si="1"/>
        <v>1.0612293515121267</v>
      </c>
      <c r="G61" s="9">
        <f>G6-G34</f>
        <v>-9109906.4610000029</v>
      </c>
      <c r="H61" s="18">
        <f t="shared" si="2"/>
        <v>1.1596000773061239</v>
      </c>
    </row>
  </sheetData>
  <mergeCells count="8">
    <mergeCell ref="A1:H1"/>
    <mergeCell ref="G2:H2"/>
    <mergeCell ref="A3:A5"/>
    <mergeCell ref="B3:B5"/>
    <mergeCell ref="C3:H3"/>
    <mergeCell ref="C4:D4"/>
    <mergeCell ref="E4:F4"/>
    <mergeCell ref="G4:H4"/>
  </mergeCells>
  <pageMargins left="0.31496062992125984" right="0.27559055118110237" top="0.35433070866141736" bottom="0.55118110236220474" header="0.31496062992125984" footer="0.31496062992125984"/>
  <pageSetup paperSize="9" scale="6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topLeftCell="A4" zoomScale="70" zoomScaleNormal="70" workbookViewId="0">
      <pane xSplit="2" ySplit="4" topLeftCell="E20" activePane="bottomRight" state="frozen"/>
      <selection activeCell="A4" sqref="A4"/>
      <selection pane="topRight" activeCell="C4" sqref="C4"/>
      <selection pane="bottomLeft" activeCell="A8" sqref="A8"/>
      <selection pane="bottomRight" activeCell="G27" sqref="G27"/>
    </sheetView>
  </sheetViews>
  <sheetFormatPr defaultRowHeight="18.75" x14ac:dyDescent="0.25"/>
  <cols>
    <col min="1" max="1" width="31.140625" style="7" customWidth="1"/>
    <col min="2" max="3" width="16.5703125" style="7" customWidth="1"/>
    <col min="4" max="4" width="15.7109375" style="7" customWidth="1"/>
    <col min="5" max="5" width="16.5703125" style="7" customWidth="1"/>
    <col min="6" max="6" width="15.28515625" style="7" customWidth="1"/>
    <col min="7" max="7" width="16.5703125" style="7" customWidth="1"/>
    <col min="8" max="8" width="14.42578125" style="7" customWidth="1"/>
    <col min="9" max="248" width="9.140625" style="7"/>
    <col min="249" max="249" width="9.140625" style="7" customWidth="1"/>
    <col min="250" max="250" width="4" style="7" customWidth="1"/>
    <col min="251" max="251" width="60.28515625" style="7" customWidth="1"/>
    <col min="252" max="252" width="12.42578125" style="7" bestFit="1" customWidth="1"/>
    <col min="253" max="253" width="11.42578125" style="7" customWidth="1"/>
    <col min="254" max="259" width="13.28515625" style="7" bestFit="1" customWidth="1"/>
    <col min="260" max="504" width="9.140625" style="7"/>
    <col min="505" max="505" width="9.140625" style="7" customWidth="1"/>
    <col min="506" max="506" width="4" style="7" customWidth="1"/>
    <col min="507" max="507" width="60.28515625" style="7" customWidth="1"/>
    <col min="508" max="508" width="12.42578125" style="7" bestFit="1" customWidth="1"/>
    <col min="509" max="509" width="11.42578125" style="7" customWidth="1"/>
    <col min="510" max="515" width="13.28515625" style="7" bestFit="1" customWidth="1"/>
    <col min="516" max="760" width="9.140625" style="7"/>
    <col min="761" max="761" width="9.140625" style="7" customWidth="1"/>
    <col min="762" max="762" width="4" style="7" customWidth="1"/>
    <col min="763" max="763" width="60.28515625" style="7" customWidth="1"/>
    <col min="764" max="764" width="12.42578125" style="7" bestFit="1" customWidth="1"/>
    <col min="765" max="765" width="11.42578125" style="7" customWidth="1"/>
    <col min="766" max="771" width="13.28515625" style="7" bestFit="1" customWidth="1"/>
    <col min="772" max="1016" width="9.140625" style="7"/>
    <col min="1017" max="1017" width="9.140625" style="7" customWidth="1"/>
    <col min="1018" max="1018" width="4" style="7" customWidth="1"/>
    <col min="1019" max="1019" width="60.28515625" style="7" customWidth="1"/>
    <col min="1020" max="1020" width="12.42578125" style="7" bestFit="1" customWidth="1"/>
    <col min="1021" max="1021" width="11.42578125" style="7" customWidth="1"/>
    <col min="1022" max="1027" width="13.28515625" style="7" bestFit="1" customWidth="1"/>
    <col min="1028" max="1272" width="9.140625" style="7"/>
    <col min="1273" max="1273" width="9.140625" style="7" customWidth="1"/>
    <col min="1274" max="1274" width="4" style="7" customWidth="1"/>
    <col min="1275" max="1275" width="60.28515625" style="7" customWidth="1"/>
    <col min="1276" max="1276" width="12.42578125" style="7" bestFit="1" customWidth="1"/>
    <col min="1277" max="1277" width="11.42578125" style="7" customWidth="1"/>
    <col min="1278" max="1283" width="13.28515625" style="7" bestFit="1" customWidth="1"/>
    <col min="1284" max="1528" width="9.140625" style="7"/>
    <col min="1529" max="1529" width="9.140625" style="7" customWidth="1"/>
    <col min="1530" max="1530" width="4" style="7" customWidth="1"/>
    <col min="1531" max="1531" width="60.28515625" style="7" customWidth="1"/>
    <col min="1532" max="1532" width="12.42578125" style="7" bestFit="1" customWidth="1"/>
    <col min="1533" max="1533" width="11.42578125" style="7" customWidth="1"/>
    <col min="1534" max="1539" width="13.28515625" style="7" bestFit="1" customWidth="1"/>
    <col min="1540" max="1784" width="9.140625" style="7"/>
    <col min="1785" max="1785" width="9.140625" style="7" customWidth="1"/>
    <col min="1786" max="1786" width="4" style="7" customWidth="1"/>
    <col min="1787" max="1787" width="60.28515625" style="7" customWidth="1"/>
    <col min="1788" max="1788" width="12.42578125" style="7" bestFit="1" customWidth="1"/>
    <col min="1789" max="1789" width="11.42578125" style="7" customWidth="1"/>
    <col min="1790" max="1795" width="13.28515625" style="7" bestFit="1" customWidth="1"/>
    <col min="1796" max="2040" width="9.140625" style="7"/>
    <col min="2041" max="2041" width="9.140625" style="7" customWidth="1"/>
    <col min="2042" max="2042" width="4" style="7" customWidth="1"/>
    <col min="2043" max="2043" width="60.28515625" style="7" customWidth="1"/>
    <col min="2044" max="2044" width="12.42578125" style="7" bestFit="1" customWidth="1"/>
    <col min="2045" max="2045" width="11.42578125" style="7" customWidth="1"/>
    <col min="2046" max="2051" width="13.28515625" style="7" bestFit="1" customWidth="1"/>
    <col min="2052" max="2296" width="9.140625" style="7"/>
    <col min="2297" max="2297" width="9.140625" style="7" customWidth="1"/>
    <col min="2298" max="2298" width="4" style="7" customWidth="1"/>
    <col min="2299" max="2299" width="60.28515625" style="7" customWidth="1"/>
    <col min="2300" max="2300" width="12.42578125" style="7" bestFit="1" customWidth="1"/>
    <col min="2301" max="2301" width="11.42578125" style="7" customWidth="1"/>
    <col min="2302" max="2307" width="13.28515625" style="7" bestFit="1" customWidth="1"/>
    <col min="2308" max="2552" width="9.140625" style="7"/>
    <col min="2553" max="2553" width="9.140625" style="7" customWidth="1"/>
    <col min="2554" max="2554" width="4" style="7" customWidth="1"/>
    <col min="2555" max="2555" width="60.28515625" style="7" customWidth="1"/>
    <col min="2556" max="2556" width="12.42578125" style="7" bestFit="1" customWidth="1"/>
    <col min="2557" max="2557" width="11.42578125" style="7" customWidth="1"/>
    <col min="2558" max="2563" width="13.28515625" style="7" bestFit="1" customWidth="1"/>
    <col min="2564" max="2808" width="9.140625" style="7"/>
    <col min="2809" max="2809" width="9.140625" style="7" customWidth="1"/>
    <col min="2810" max="2810" width="4" style="7" customWidth="1"/>
    <col min="2811" max="2811" width="60.28515625" style="7" customWidth="1"/>
    <col min="2812" max="2812" width="12.42578125" style="7" bestFit="1" customWidth="1"/>
    <col min="2813" max="2813" width="11.42578125" style="7" customWidth="1"/>
    <col min="2814" max="2819" width="13.28515625" style="7" bestFit="1" customWidth="1"/>
    <col min="2820" max="3064" width="9.140625" style="7"/>
    <col min="3065" max="3065" width="9.140625" style="7" customWidth="1"/>
    <col min="3066" max="3066" width="4" style="7" customWidth="1"/>
    <col min="3067" max="3067" width="60.28515625" style="7" customWidth="1"/>
    <col min="3068" max="3068" width="12.42578125" style="7" bestFit="1" customWidth="1"/>
    <col min="3069" max="3069" width="11.42578125" style="7" customWidth="1"/>
    <col min="3070" max="3075" width="13.28515625" style="7" bestFit="1" customWidth="1"/>
    <col min="3076" max="3320" width="9.140625" style="7"/>
    <col min="3321" max="3321" width="9.140625" style="7" customWidth="1"/>
    <col min="3322" max="3322" width="4" style="7" customWidth="1"/>
    <col min="3323" max="3323" width="60.28515625" style="7" customWidth="1"/>
    <col min="3324" max="3324" width="12.42578125" style="7" bestFit="1" customWidth="1"/>
    <col min="3325" max="3325" width="11.42578125" style="7" customWidth="1"/>
    <col min="3326" max="3331" width="13.28515625" style="7" bestFit="1" customWidth="1"/>
    <col min="3332" max="3576" width="9.140625" style="7"/>
    <col min="3577" max="3577" width="9.140625" style="7" customWidth="1"/>
    <col min="3578" max="3578" width="4" style="7" customWidth="1"/>
    <col min="3579" max="3579" width="60.28515625" style="7" customWidth="1"/>
    <col min="3580" max="3580" width="12.42578125" style="7" bestFit="1" customWidth="1"/>
    <col min="3581" max="3581" width="11.42578125" style="7" customWidth="1"/>
    <col min="3582" max="3587" width="13.28515625" style="7" bestFit="1" customWidth="1"/>
    <col min="3588" max="3832" width="9.140625" style="7"/>
    <col min="3833" max="3833" width="9.140625" style="7" customWidth="1"/>
    <col min="3834" max="3834" width="4" style="7" customWidth="1"/>
    <col min="3835" max="3835" width="60.28515625" style="7" customWidth="1"/>
    <col min="3836" max="3836" width="12.42578125" style="7" bestFit="1" customWidth="1"/>
    <col min="3837" max="3837" width="11.42578125" style="7" customWidth="1"/>
    <col min="3838" max="3843" width="13.28515625" style="7" bestFit="1" customWidth="1"/>
    <col min="3844" max="4088" width="9.140625" style="7"/>
    <col min="4089" max="4089" width="9.140625" style="7" customWidth="1"/>
    <col min="4090" max="4090" width="4" style="7" customWidth="1"/>
    <col min="4091" max="4091" width="60.28515625" style="7" customWidth="1"/>
    <col min="4092" max="4092" width="12.42578125" style="7" bestFit="1" customWidth="1"/>
    <col min="4093" max="4093" width="11.42578125" style="7" customWidth="1"/>
    <col min="4094" max="4099" width="13.28515625" style="7" bestFit="1" customWidth="1"/>
    <col min="4100" max="4344" width="9.140625" style="7"/>
    <col min="4345" max="4345" width="9.140625" style="7" customWidth="1"/>
    <col min="4346" max="4346" width="4" style="7" customWidth="1"/>
    <col min="4347" max="4347" width="60.28515625" style="7" customWidth="1"/>
    <col min="4348" max="4348" width="12.42578125" style="7" bestFit="1" customWidth="1"/>
    <col min="4349" max="4349" width="11.42578125" style="7" customWidth="1"/>
    <col min="4350" max="4355" width="13.28515625" style="7" bestFit="1" customWidth="1"/>
    <col min="4356" max="4600" width="9.140625" style="7"/>
    <col min="4601" max="4601" width="9.140625" style="7" customWidth="1"/>
    <col min="4602" max="4602" width="4" style="7" customWidth="1"/>
    <col min="4603" max="4603" width="60.28515625" style="7" customWidth="1"/>
    <col min="4604" max="4604" width="12.42578125" style="7" bestFit="1" customWidth="1"/>
    <col min="4605" max="4605" width="11.42578125" style="7" customWidth="1"/>
    <col min="4606" max="4611" width="13.28515625" style="7" bestFit="1" customWidth="1"/>
    <col min="4612" max="4856" width="9.140625" style="7"/>
    <col min="4857" max="4857" width="9.140625" style="7" customWidth="1"/>
    <col min="4858" max="4858" width="4" style="7" customWidth="1"/>
    <col min="4859" max="4859" width="60.28515625" style="7" customWidth="1"/>
    <col min="4860" max="4860" width="12.42578125" style="7" bestFit="1" customWidth="1"/>
    <col min="4861" max="4861" width="11.42578125" style="7" customWidth="1"/>
    <col min="4862" max="4867" width="13.28515625" style="7" bestFit="1" customWidth="1"/>
    <col min="4868" max="5112" width="9.140625" style="7"/>
    <col min="5113" max="5113" width="9.140625" style="7" customWidth="1"/>
    <col min="5114" max="5114" width="4" style="7" customWidth="1"/>
    <col min="5115" max="5115" width="60.28515625" style="7" customWidth="1"/>
    <col min="5116" max="5116" width="12.42578125" style="7" bestFit="1" customWidth="1"/>
    <col min="5117" max="5117" width="11.42578125" style="7" customWidth="1"/>
    <col min="5118" max="5123" width="13.28515625" style="7" bestFit="1" customWidth="1"/>
    <col min="5124" max="5368" width="9.140625" style="7"/>
    <col min="5369" max="5369" width="9.140625" style="7" customWidth="1"/>
    <col min="5370" max="5370" width="4" style="7" customWidth="1"/>
    <col min="5371" max="5371" width="60.28515625" style="7" customWidth="1"/>
    <col min="5372" max="5372" width="12.42578125" style="7" bestFit="1" customWidth="1"/>
    <col min="5373" max="5373" width="11.42578125" style="7" customWidth="1"/>
    <col min="5374" max="5379" width="13.28515625" style="7" bestFit="1" customWidth="1"/>
    <col min="5380" max="5624" width="9.140625" style="7"/>
    <col min="5625" max="5625" width="9.140625" style="7" customWidth="1"/>
    <col min="5626" max="5626" width="4" style="7" customWidth="1"/>
    <col min="5627" max="5627" width="60.28515625" style="7" customWidth="1"/>
    <col min="5628" max="5628" width="12.42578125" style="7" bestFit="1" customWidth="1"/>
    <col min="5629" max="5629" width="11.42578125" style="7" customWidth="1"/>
    <col min="5630" max="5635" width="13.28515625" style="7" bestFit="1" customWidth="1"/>
    <col min="5636" max="5880" width="9.140625" style="7"/>
    <col min="5881" max="5881" width="9.140625" style="7" customWidth="1"/>
    <col min="5882" max="5882" width="4" style="7" customWidth="1"/>
    <col min="5883" max="5883" width="60.28515625" style="7" customWidth="1"/>
    <col min="5884" max="5884" width="12.42578125" style="7" bestFit="1" customWidth="1"/>
    <col min="5885" max="5885" width="11.42578125" style="7" customWidth="1"/>
    <col min="5886" max="5891" width="13.28515625" style="7" bestFit="1" customWidth="1"/>
    <col min="5892" max="6136" width="9.140625" style="7"/>
    <col min="6137" max="6137" width="9.140625" style="7" customWidth="1"/>
    <col min="6138" max="6138" width="4" style="7" customWidth="1"/>
    <col min="6139" max="6139" width="60.28515625" style="7" customWidth="1"/>
    <col min="6140" max="6140" width="12.42578125" style="7" bestFit="1" customWidth="1"/>
    <col min="6141" max="6141" width="11.42578125" style="7" customWidth="1"/>
    <col min="6142" max="6147" width="13.28515625" style="7" bestFit="1" customWidth="1"/>
    <col min="6148" max="6392" width="9.140625" style="7"/>
    <col min="6393" max="6393" width="9.140625" style="7" customWidth="1"/>
    <col min="6394" max="6394" width="4" style="7" customWidth="1"/>
    <col min="6395" max="6395" width="60.28515625" style="7" customWidth="1"/>
    <col min="6396" max="6396" width="12.42578125" style="7" bestFit="1" customWidth="1"/>
    <col min="6397" max="6397" width="11.42578125" style="7" customWidth="1"/>
    <col min="6398" max="6403" width="13.28515625" style="7" bestFit="1" customWidth="1"/>
    <col min="6404" max="6648" width="9.140625" style="7"/>
    <col min="6649" max="6649" width="9.140625" style="7" customWidth="1"/>
    <col min="6650" max="6650" width="4" style="7" customWidth="1"/>
    <col min="6651" max="6651" width="60.28515625" style="7" customWidth="1"/>
    <col min="6652" max="6652" width="12.42578125" style="7" bestFit="1" customWidth="1"/>
    <col min="6653" max="6653" width="11.42578125" style="7" customWidth="1"/>
    <col min="6654" max="6659" width="13.28515625" style="7" bestFit="1" customWidth="1"/>
    <col min="6660" max="6904" width="9.140625" style="7"/>
    <col min="6905" max="6905" width="9.140625" style="7" customWidth="1"/>
    <col min="6906" max="6906" width="4" style="7" customWidth="1"/>
    <col min="6907" max="6907" width="60.28515625" style="7" customWidth="1"/>
    <col min="6908" max="6908" width="12.42578125" style="7" bestFit="1" customWidth="1"/>
    <col min="6909" max="6909" width="11.42578125" style="7" customWidth="1"/>
    <col min="6910" max="6915" width="13.28515625" style="7" bestFit="1" customWidth="1"/>
    <col min="6916" max="7160" width="9.140625" style="7"/>
    <col min="7161" max="7161" width="9.140625" style="7" customWidth="1"/>
    <col min="7162" max="7162" width="4" style="7" customWidth="1"/>
    <col min="7163" max="7163" width="60.28515625" style="7" customWidth="1"/>
    <col min="7164" max="7164" width="12.42578125" style="7" bestFit="1" customWidth="1"/>
    <col min="7165" max="7165" width="11.42578125" style="7" customWidth="1"/>
    <col min="7166" max="7171" width="13.28515625" style="7" bestFit="1" customWidth="1"/>
    <col min="7172" max="7416" width="9.140625" style="7"/>
    <col min="7417" max="7417" width="9.140625" style="7" customWidth="1"/>
    <col min="7418" max="7418" width="4" style="7" customWidth="1"/>
    <col min="7419" max="7419" width="60.28515625" style="7" customWidth="1"/>
    <col min="7420" max="7420" width="12.42578125" style="7" bestFit="1" customWidth="1"/>
    <col min="7421" max="7421" width="11.42578125" style="7" customWidth="1"/>
    <col min="7422" max="7427" width="13.28515625" style="7" bestFit="1" customWidth="1"/>
    <col min="7428" max="7672" width="9.140625" style="7"/>
    <col min="7673" max="7673" width="9.140625" style="7" customWidth="1"/>
    <col min="7674" max="7674" width="4" style="7" customWidth="1"/>
    <col min="7675" max="7675" width="60.28515625" style="7" customWidth="1"/>
    <col min="7676" max="7676" width="12.42578125" style="7" bestFit="1" customWidth="1"/>
    <col min="7677" max="7677" width="11.42578125" style="7" customWidth="1"/>
    <col min="7678" max="7683" width="13.28515625" style="7" bestFit="1" customWidth="1"/>
    <col min="7684" max="7928" width="9.140625" style="7"/>
    <col min="7929" max="7929" width="9.140625" style="7" customWidth="1"/>
    <col min="7930" max="7930" width="4" style="7" customWidth="1"/>
    <col min="7931" max="7931" width="60.28515625" style="7" customWidth="1"/>
    <col min="7932" max="7932" width="12.42578125" style="7" bestFit="1" customWidth="1"/>
    <col min="7933" max="7933" width="11.42578125" style="7" customWidth="1"/>
    <col min="7934" max="7939" width="13.28515625" style="7" bestFit="1" customWidth="1"/>
    <col min="7940" max="8184" width="9.140625" style="7"/>
    <col min="8185" max="8185" width="9.140625" style="7" customWidth="1"/>
    <col min="8186" max="8186" width="4" style="7" customWidth="1"/>
    <col min="8187" max="8187" width="60.28515625" style="7" customWidth="1"/>
    <col min="8188" max="8188" width="12.42578125" style="7" bestFit="1" customWidth="1"/>
    <col min="8189" max="8189" width="11.42578125" style="7" customWidth="1"/>
    <col min="8190" max="8195" width="13.28515625" style="7" bestFit="1" customWidth="1"/>
    <col min="8196" max="8440" width="9.140625" style="7"/>
    <col min="8441" max="8441" width="9.140625" style="7" customWidth="1"/>
    <col min="8442" max="8442" width="4" style="7" customWidth="1"/>
    <col min="8443" max="8443" width="60.28515625" style="7" customWidth="1"/>
    <col min="8444" max="8444" width="12.42578125" style="7" bestFit="1" customWidth="1"/>
    <col min="8445" max="8445" width="11.42578125" style="7" customWidth="1"/>
    <col min="8446" max="8451" width="13.28515625" style="7" bestFit="1" customWidth="1"/>
    <col min="8452" max="8696" width="9.140625" style="7"/>
    <col min="8697" max="8697" width="9.140625" style="7" customWidth="1"/>
    <col min="8698" max="8698" width="4" style="7" customWidth="1"/>
    <col min="8699" max="8699" width="60.28515625" style="7" customWidth="1"/>
    <col min="8700" max="8700" width="12.42578125" style="7" bestFit="1" customWidth="1"/>
    <col min="8701" max="8701" width="11.42578125" style="7" customWidth="1"/>
    <col min="8702" max="8707" width="13.28515625" style="7" bestFit="1" customWidth="1"/>
    <col min="8708" max="8952" width="9.140625" style="7"/>
    <col min="8953" max="8953" width="9.140625" style="7" customWidth="1"/>
    <col min="8954" max="8954" width="4" style="7" customWidth="1"/>
    <col min="8955" max="8955" width="60.28515625" style="7" customWidth="1"/>
    <col min="8956" max="8956" width="12.42578125" style="7" bestFit="1" customWidth="1"/>
    <col min="8957" max="8957" width="11.42578125" style="7" customWidth="1"/>
    <col min="8958" max="8963" width="13.28515625" style="7" bestFit="1" customWidth="1"/>
    <col min="8964" max="9208" width="9.140625" style="7"/>
    <col min="9209" max="9209" width="9.140625" style="7" customWidth="1"/>
    <col min="9210" max="9210" width="4" style="7" customWidth="1"/>
    <col min="9211" max="9211" width="60.28515625" style="7" customWidth="1"/>
    <col min="9212" max="9212" width="12.42578125" style="7" bestFit="1" customWidth="1"/>
    <col min="9213" max="9213" width="11.42578125" style="7" customWidth="1"/>
    <col min="9214" max="9219" width="13.28515625" style="7" bestFit="1" customWidth="1"/>
    <col min="9220" max="9464" width="9.140625" style="7"/>
    <col min="9465" max="9465" width="9.140625" style="7" customWidth="1"/>
    <col min="9466" max="9466" width="4" style="7" customWidth="1"/>
    <col min="9467" max="9467" width="60.28515625" style="7" customWidth="1"/>
    <col min="9468" max="9468" width="12.42578125" style="7" bestFit="1" customWidth="1"/>
    <col min="9469" max="9469" width="11.42578125" style="7" customWidth="1"/>
    <col min="9470" max="9475" width="13.28515625" style="7" bestFit="1" customWidth="1"/>
    <col min="9476" max="9720" width="9.140625" style="7"/>
    <col min="9721" max="9721" width="9.140625" style="7" customWidth="1"/>
    <col min="9722" max="9722" width="4" style="7" customWidth="1"/>
    <col min="9723" max="9723" width="60.28515625" style="7" customWidth="1"/>
    <col min="9724" max="9724" width="12.42578125" style="7" bestFit="1" customWidth="1"/>
    <col min="9725" max="9725" width="11.42578125" style="7" customWidth="1"/>
    <col min="9726" max="9731" width="13.28515625" style="7" bestFit="1" customWidth="1"/>
    <col min="9732" max="9976" width="9.140625" style="7"/>
    <col min="9977" max="9977" width="9.140625" style="7" customWidth="1"/>
    <col min="9978" max="9978" width="4" style="7" customWidth="1"/>
    <col min="9979" max="9979" width="60.28515625" style="7" customWidth="1"/>
    <col min="9980" max="9980" width="12.42578125" style="7" bestFit="1" customWidth="1"/>
    <col min="9981" max="9981" width="11.42578125" style="7" customWidth="1"/>
    <col min="9982" max="9987" width="13.28515625" style="7" bestFit="1" customWidth="1"/>
    <col min="9988" max="10232" width="9.140625" style="7"/>
    <col min="10233" max="10233" width="9.140625" style="7" customWidth="1"/>
    <col min="10234" max="10234" width="4" style="7" customWidth="1"/>
    <col min="10235" max="10235" width="60.28515625" style="7" customWidth="1"/>
    <col min="10236" max="10236" width="12.42578125" style="7" bestFit="1" customWidth="1"/>
    <col min="10237" max="10237" width="11.42578125" style="7" customWidth="1"/>
    <col min="10238" max="10243" width="13.28515625" style="7" bestFit="1" customWidth="1"/>
    <col min="10244" max="10488" width="9.140625" style="7"/>
    <col min="10489" max="10489" width="9.140625" style="7" customWidth="1"/>
    <col min="10490" max="10490" width="4" style="7" customWidth="1"/>
    <col min="10491" max="10491" width="60.28515625" style="7" customWidth="1"/>
    <col min="10492" max="10492" width="12.42578125" style="7" bestFit="1" customWidth="1"/>
    <col min="10493" max="10493" width="11.42578125" style="7" customWidth="1"/>
    <col min="10494" max="10499" width="13.28515625" style="7" bestFit="1" customWidth="1"/>
    <col min="10500" max="10744" width="9.140625" style="7"/>
    <col min="10745" max="10745" width="9.140625" style="7" customWidth="1"/>
    <col min="10746" max="10746" width="4" style="7" customWidth="1"/>
    <col min="10747" max="10747" width="60.28515625" style="7" customWidth="1"/>
    <col min="10748" max="10748" width="12.42578125" style="7" bestFit="1" customWidth="1"/>
    <col min="10749" max="10749" width="11.42578125" style="7" customWidth="1"/>
    <col min="10750" max="10755" width="13.28515625" style="7" bestFit="1" customWidth="1"/>
    <col min="10756" max="11000" width="9.140625" style="7"/>
    <col min="11001" max="11001" width="9.140625" style="7" customWidth="1"/>
    <col min="11002" max="11002" width="4" style="7" customWidth="1"/>
    <col min="11003" max="11003" width="60.28515625" style="7" customWidth="1"/>
    <col min="11004" max="11004" width="12.42578125" style="7" bestFit="1" customWidth="1"/>
    <col min="11005" max="11005" width="11.42578125" style="7" customWidth="1"/>
    <col min="11006" max="11011" width="13.28515625" style="7" bestFit="1" customWidth="1"/>
    <col min="11012" max="11256" width="9.140625" style="7"/>
    <col min="11257" max="11257" width="9.140625" style="7" customWidth="1"/>
    <col min="11258" max="11258" width="4" style="7" customWidth="1"/>
    <col min="11259" max="11259" width="60.28515625" style="7" customWidth="1"/>
    <col min="11260" max="11260" width="12.42578125" style="7" bestFit="1" customWidth="1"/>
    <col min="11261" max="11261" width="11.42578125" style="7" customWidth="1"/>
    <col min="11262" max="11267" width="13.28515625" style="7" bestFit="1" customWidth="1"/>
    <col min="11268" max="11512" width="9.140625" style="7"/>
    <col min="11513" max="11513" width="9.140625" style="7" customWidth="1"/>
    <col min="11514" max="11514" width="4" style="7" customWidth="1"/>
    <col min="11515" max="11515" width="60.28515625" style="7" customWidth="1"/>
    <col min="11516" max="11516" width="12.42578125" style="7" bestFit="1" customWidth="1"/>
    <col min="11517" max="11517" width="11.42578125" style="7" customWidth="1"/>
    <col min="11518" max="11523" width="13.28515625" style="7" bestFit="1" customWidth="1"/>
    <col min="11524" max="11768" width="9.140625" style="7"/>
    <col min="11769" max="11769" width="9.140625" style="7" customWidth="1"/>
    <col min="11770" max="11770" width="4" style="7" customWidth="1"/>
    <col min="11771" max="11771" width="60.28515625" style="7" customWidth="1"/>
    <col min="11772" max="11772" width="12.42578125" style="7" bestFit="1" customWidth="1"/>
    <col min="11773" max="11773" width="11.42578125" style="7" customWidth="1"/>
    <col min="11774" max="11779" width="13.28515625" style="7" bestFit="1" customWidth="1"/>
    <col min="11780" max="12024" width="9.140625" style="7"/>
    <col min="12025" max="12025" width="9.140625" style="7" customWidth="1"/>
    <col min="12026" max="12026" width="4" style="7" customWidth="1"/>
    <col min="12027" max="12027" width="60.28515625" style="7" customWidth="1"/>
    <col min="12028" max="12028" width="12.42578125" style="7" bestFit="1" customWidth="1"/>
    <col min="12029" max="12029" width="11.42578125" style="7" customWidth="1"/>
    <col min="12030" max="12035" width="13.28515625" style="7" bestFit="1" customWidth="1"/>
    <col min="12036" max="12280" width="9.140625" style="7"/>
    <col min="12281" max="12281" width="9.140625" style="7" customWidth="1"/>
    <col min="12282" max="12282" width="4" style="7" customWidth="1"/>
    <col min="12283" max="12283" width="60.28515625" style="7" customWidth="1"/>
    <col min="12284" max="12284" width="12.42578125" style="7" bestFit="1" customWidth="1"/>
    <col min="12285" max="12285" width="11.42578125" style="7" customWidth="1"/>
    <col min="12286" max="12291" width="13.28515625" style="7" bestFit="1" customWidth="1"/>
    <col min="12292" max="12536" width="9.140625" style="7"/>
    <col min="12537" max="12537" width="9.140625" style="7" customWidth="1"/>
    <col min="12538" max="12538" width="4" style="7" customWidth="1"/>
    <col min="12539" max="12539" width="60.28515625" style="7" customWidth="1"/>
    <col min="12540" max="12540" width="12.42578125" style="7" bestFit="1" customWidth="1"/>
    <col min="12541" max="12541" width="11.42578125" style="7" customWidth="1"/>
    <col min="12542" max="12547" width="13.28515625" style="7" bestFit="1" customWidth="1"/>
    <col min="12548" max="12792" width="9.140625" style="7"/>
    <col min="12793" max="12793" width="9.140625" style="7" customWidth="1"/>
    <col min="12794" max="12794" width="4" style="7" customWidth="1"/>
    <col min="12795" max="12795" width="60.28515625" style="7" customWidth="1"/>
    <col min="12796" max="12796" width="12.42578125" style="7" bestFit="1" customWidth="1"/>
    <col min="12797" max="12797" width="11.42578125" style="7" customWidth="1"/>
    <col min="12798" max="12803" width="13.28515625" style="7" bestFit="1" customWidth="1"/>
    <col min="12804" max="13048" width="9.140625" style="7"/>
    <col min="13049" max="13049" width="9.140625" style="7" customWidth="1"/>
    <col min="13050" max="13050" width="4" style="7" customWidth="1"/>
    <col min="13051" max="13051" width="60.28515625" style="7" customWidth="1"/>
    <col min="13052" max="13052" width="12.42578125" style="7" bestFit="1" customWidth="1"/>
    <col min="13053" max="13053" width="11.42578125" style="7" customWidth="1"/>
    <col min="13054" max="13059" width="13.28515625" style="7" bestFit="1" customWidth="1"/>
    <col min="13060" max="13304" width="9.140625" style="7"/>
    <col min="13305" max="13305" width="9.140625" style="7" customWidth="1"/>
    <col min="13306" max="13306" width="4" style="7" customWidth="1"/>
    <col min="13307" max="13307" width="60.28515625" style="7" customWidth="1"/>
    <col min="13308" max="13308" width="12.42578125" style="7" bestFit="1" customWidth="1"/>
    <col min="13309" max="13309" width="11.42578125" style="7" customWidth="1"/>
    <col min="13310" max="13315" width="13.28515625" style="7" bestFit="1" customWidth="1"/>
    <col min="13316" max="13560" width="9.140625" style="7"/>
    <col min="13561" max="13561" width="9.140625" style="7" customWidth="1"/>
    <col min="13562" max="13562" width="4" style="7" customWidth="1"/>
    <col min="13563" max="13563" width="60.28515625" style="7" customWidth="1"/>
    <col min="13564" max="13564" width="12.42578125" style="7" bestFit="1" customWidth="1"/>
    <col min="13565" max="13565" width="11.42578125" style="7" customWidth="1"/>
    <col min="13566" max="13571" width="13.28515625" style="7" bestFit="1" customWidth="1"/>
    <col min="13572" max="13816" width="9.140625" style="7"/>
    <col min="13817" max="13817" width="9.140625" style="7" customWidth="1"/>
    <col min="13818" max="13818" width="4" style="7" customWidth="1"/>
    <col min="13819" max="13819" width="60.28515625" style="7" customWidth="1"/>
    <col min="13820" max="13820" width="12.42578125" style="7" bestFit="1" customWidth="1"/>
    <col min="13821" max="13821" width="11.42578125" style="7" customWidth="1"/>
    <col min="13822" max="13827" width="13.28515625" style="7" bestFit="1" customWidth="1"/>
    <col min="13828" max="14072" width="9.140625" style="7"/>
    <col min="14073" max="14073" width="9.140625" style="7" customWidth="1"/>
    <col min="14074" max="14074" width="4" style="7" customWidth="1"/>
    <col min="14075" max="14075" width="60.28515625" style="7" customWidth="1"/>
    <col min="14076" max="14076" width="12.42578125" style="7" bestFit="1" customWidth="1"/>
    <col min="14077" max="14077" width="11.42578125" style="7" customWidth="1"/>
    <col min="14078" max="14083" width="13.28515625" style="7" bestFit="1" customWidth="1"/>
    <col min="14084" max="14328" width="9.140625" style="7"/>
    <col min="14329" max="14329" width="9.140625" style="7" customWidth="1"/>
    <col min="14330" max="14330" width="4" style="7" customWidth="1"/>
    <col min="14331" max="14331" width="60.28515625" style="7" customWidth="1"/>
    <col min="14332" max="14332" width="12.42578125" style="7" bestFit="1" customWidth="1"/>
    <col min="14333" max="14333" width="11.42578125" style="7" customWidth="1"/>
    <col min="14334" max="14339" width="13.28515625" style="7" bestFit="1" customWidth="1"/>
    <col min="14340" max="14584" width="9.140625" style="7"/>
    <col min="14585" max="14585" width="9.140625" style="7" customWidth="1"/>
    <col min="14586" max="14586" width="4" style="7" customWidth="1"/>
    <col min="14587" max="14587" width="60.28515625" style="7" customWidth="1"/>
    <col min="14588" max="14588" width="12.42578125" style="7" bestFit="1" customWidth="1"/>
    <col min="14589" max="14589" width="11.42578125" style="7" customWidth="1"/>
    <col min="14590" max="14595" width="13.28515625" style="7" bestFit="1" customWidth="1"/>
    <col min="14596" max="14840" width="9.140625" style="7"/>
    <col min="14841" max="14841" width="9.140625" style="7" customWidth="1"/>
    <col min="14842" max="14842" width="4" style="7" customWidth="1"/>
    <col min="14843" max="14843" width="60.28515625" style="7" customWidth="1"/>
    <col min="14844" max="14844" width="12.42578125" style="7" bestFit="1" customWidth="1"/>
    <col min="14845" max="14845" width="11.42578125" style="7" customWidth="1"/>
    <col min="14846" max="14851" width="13.28515625" style="7" bestFit="1" customWidth="1"/>
    <col min="14852" max="15096" width="9.140625" style="7"/>
    <col min="15097" max="15097" width="9.140625" style="7" customWidth="1"/>
    <col min="15098" max="15098" width="4" style="7" customWidth="1"/>
    <col min="15099" max="15099" width="60.28515625" style="7" customWidth="1"/>
    <col min="15100" max="15100" width="12.42578125" style="7" bestFit="1" customWidth="1"/>
    <col min="15101" max="15101" width="11.42578125" style="7" customWidth="1"/>
    <col min="15102" max="15107" width="13.28515625" style="7" bestFit="1" customWidth="1"/>
    <col min="15108" max="15352" width="9.140625" style="7"/>
    <col min="15353" max="15353" width="9.140625" style="7" customWidth="1"/>
    <col min="15354" max="15354" width="4" style="7" customWidth="1"/>
    <col min="15355" max="15355" width="60.28515625" style="7" customWidth="1"/>
    <col min="15356" max="15356" width="12.42578125" style="7" bestFit="1" customWidth="1"/>
    <col min="15357" max="15357" width="11.42578125" style="7" customWidth="1"/>
    <col min="15358" max="15363" width="13.28515625" style="7" bestFit="1" customWidth="1"/>
    <col min="15364" max="15608" width="9.140625" style="7"/>
    <col min="15609" max="15609" width="9.140625" style="7" customWidth="1"/>
    <col min="15610" max="15610" width="4" style="7" customWidth="1"/>
    <col min="15611" max="15611" width="60.28515625" style="7" customWidth="1"/>
    <col min="15612" max="15612" width="12.42578125" style="7" bestFit="1" customWidth="1"/>
    <col min="15613" max="15613" width="11.42578125" style="7" customWidth="1"/>
    <col min="15614" max="15619" width="13.28515625" style="7" bestFit="1" customWidth="1"/>
    <col min="15620" max="15864" width="9.140625" style="7"/>
    <col min="15865" max="15865" width="9.140625" style="7" customWidth="1"/>
    <col min="15866" max="15866" width="4" style="7" customWidth="1"/>
    <col min="15867" max="15867" width="60.28515625" style="7" customWidth="1"/>
    <col min="15868" max="15868" width="12.42578125" style="7" bestFit="1" customWidth="1"/>
    <col min="15869" max="15869" width="11.42578125" style="7" customWidth="1"/>
    <col min="15870" max="15875" width="13.28515625" style="7" bestFit="1" customWidth="1"/>
    <col min="15876" max="16120" width="9.140625" style="7"/>
    <col min="16121" max="16121" width="9.140625" style="7" customWidth="1"/>
    <col min="16122" max="16122" width="4" style="7" customWidth="1"/>
    <col min="16123" max="16123" width="60.28515625" style="7" customWidth="1"/>
    <col min="16124" max="16124" width="12.42578125" style="7" bestFit="1" customWidth="1"/>
    <col min="16125" max="16125" width="11.42578125" style="7" customWidth="1"/>
    <col min="16126" max="16131" width="13.28515625" style="7" bestFit="1" customWidth="1"/>
    <col min="16132" max="16384" width="9.140625" style="7"/>
  </cols>
  <sheetData>
    <row r="1" spans="1:8" s="1" customFormat="1" ht="51" customHeight="1" x14ac:dyDescent="0.25">
      <c r="A1" s="39" t="s">
        <v>29</v>
      </c>
      <c r="B1" s="39"/>
      <c r="C1" s="39"/>
      <c r="D1" s="39"/>
      <c r="E1" s="39"/>
      <c r="F1" s="39"/>
      <c r="G1" s="39"/>
      <c r="H1" s="39"/>
    </row>
    <row r="2" spans="1:8" s="1" customFormat="1" x14ac:dyDescent="0.25">
      <c r="D2" s="2"/>
      <c r="F2" s="2"/>
      <c r="G2" s="40" t="s">
        <v>3</v>
      </c>
      <c r="H2" s="40"/>
    </row>
    <row r="3" spans="1:8" s="1" customFormat="1" x14ac:dyDescent="0.25">
      <c r="A3" s="41" t="s">
        <v>4</v>
      </c>
      <c r="B3" s="42" t="s">
        <v>16</v>
      </c>
      <c r="C3" s="43" t="s">
        <v>8</v>
      </c>
      <c r="D3" s="43"/>
      <c r="E3" s="43"/>
      <c r="F3" s="43"/>
      <c r="G3" s="43"/>
      <c r="H3" s="43"/>
    </row>
    <row r="4" spans="1:8" s="1" customFormat="1" x14ac:dyDescent="0.25">
      <c r="A4" s="41"/>
      <c r="B4" s="42"/>
      <c r="C4" s="42" t="s">
        <v>0</v>
      </c>
      <c r="D4" s="42"/>
      <c r="E4" s="42" t="s">
        <v>1</v>
      </c>
      <c r="F4" s="42"/>
      <c r="G4" s="42" t="s">
        <v>17</v>
      </c>
      <c r="H4" s="42"/>
    </row>
    <row r="5" spans="1:8" s="1" customFormat="1" ht="39" x14ac:dyDescent="0.25">
      <c r="A5" s="41"/>
      <c r="B5" s="42"/>
      <c r="C5" s="25" t="s">
        <v>7</v>
      </c>
      <c r="D5" s="4" t="s">
        <v>2</v>
      </c>
      <c r="E5" s="25" t="s">
        <v>7</v>
      </c>
      <c r="F5" s="4" t="s">
        <v>2</v>
      </c>
      <c r="G5" s="25" t="s">
        <v>7</v>
      </c>
      <c r="H5" s="4" t="s">
        <v>2</v>
      </c>
    </row>
    <row r="6" spans="1:8" ht="19.5" x14ac:dyDescent="0.25">
      <c r="A6" s="5" t="s">
        <v>6</v>
      </c>
      <c r="B6" s="6">
        <f>SUM(B7:B28)</f>
        <v>51865333573.181145</v>
      </c>
      <c r="C6" s="6">
        <f>SUM(C7:C28)</f>
        <v>54370838458.568123</v>
      </c>
      <c r="D6" s="16">
        <f>C6/B6</f>
        <v>1.0483078910858976</v>
      </c>
      <c r="E6" s="6">
        <f>SUM(E7:E28)</f>
        <v>54840063709.737701</v>
      </c>
      <c r="F6" s="16">
        <f>E6/C6</f>
        <v>1.0086300904027283</v>
      </c>
      <c r="G6" s="6">
        <f>SUM(G7:G28)</f>
        <v>56279588334.206116</v>
      </c>
      <c r="H6" s="16">
        <f>G6/E6</f>
        <v>1.0262495067855437</v>
      </c>
    </row>
    <row r="7" spans="1:8" x14ac:dyDescent="0.25">
      <c r="A7" s="11" t="s">
        <v>26</v>
      </c>
      <c r="B7" s="12">
        <v>46916708.519000001</v>
      </c>
      <c r="C7" s="12">
        <v>49896707.631999992</v>
      </c>
      <c r="D7" s="17">
        <f t="shared" ref="D7:D51" si="0">C7/B7</f>
        <v>1.0635167983234197</v>
      </c>
      <c r="E7" s="12">
        <v>51731960.133999988</v>
      </c>
      <c r="F7" s="17">
        <f t="shared" ref="F7:F51" si="1">E7/C7</f>
        <v>1.0367810340420738</v>
      </c>
      <c r="G7" s="12">
        <v>53132967.112999998</v>
      </c>
      <c r="H7" s="17">
        <f t="shared" ref="H7:H51" si="2">G7/E7</f>
        <v>1.0270820393306386</v>
      </c>
    </row>
    <row r="8" spans="1:8" ht="37.5" x14ac:dyDescent="0.25">
      <c r="A8" s="11" t="s">
        <v>37</v>
      </c>
      <c r="B8" s="12">
        <v>11703501142.8571</v>
      </c>
      <c r="C8" s="12">
        <v>13524757800</v>
      </c>
      <c r="D8" s="17"/>
      <c r="E8" s="12">
        <v>14303563497</v>
      </c>
      <c r="F8" s="17"/>
      <c r="G8" s="12">
        <v>14846265528</v>
      </c>
      <c r="H8" s="17"/>
    </row>
    <row r="9" spans="1:8" ht="37.5" x14ac:dyDescent="0.25">
      <c r="A9" s="11" t="s">
        <v>38</v>
      </c>
      <c r="B9" s="12">
        <v>25439973189</v>
      </c>
      <c r="C9" s="12">
        <v>26371367000.000004</v>
      </c>
      <c r="D9" s="17"/>
      <c r="E9" s="12">
        <v>27391516934.14286</v>
      </c>
      <c r="F9" s="17"/>
      <c r="G9" s="12">
        <v>28296954798.619003</v>
      </c>
      <c r="H9" s="17"/>
    </row>
    <row r="10" spans="1:8" ht="37.5" x14ac:dyDescent="0.25">
      <c r="A10" s="11" t="s">
        <v>39</v>
      </c>
      <c r="B10" s="12">
        <v>1317522062.0611112</v>
      </c>
      <c r="C10" s="12">
        <v>1110268842.2222223</v>
      </c>
      <c r="D10" s="17"/>
      <c r="E10" s="12">
        <v>1071169088.8888888</v>
      </c>
      <c r="F10" s="17"/>
      <c r="G10" s="12">
        <v>852876390</v>
      </c>
      <c r="H10" s="17"/>
    </row>
    <row r="11" spans="1:8" ht="37.5" x14ac:dyDescent="0.25">
      <c r="A11" s="11" t="s">
        <v>42</v>
      </c>
      <c r="B11" s="12">
        <v>2032663967.4159396</v>
      </c>
      <c r="C11" s="12">
        <v>2144923381.9784837</v>
      </c>
      <c r="D11" s="17"/>
      <c r="E11" s="12">
        <v>2189373159.8874297</v>
      </c>
      <c r="F11" s="17"/>
      <c r="G11" s="12">
        <v>2286298582.8625894</v>
      </c>
      <c r="H11" s="17"/>
    </row>
    <row r="12" spans="1:8" ht="37.5" x14ac:dyDescent="0.25">
      <c r="A12" s="11" t="s">
        <v>44</v>
      </c>
      <c r="B12" s="12">
        <v>201490100</v>
      </c>
      <c r="C12" s="12">
        <v>226350500</v>
      </c>
      <c r="D12" s="17"/>
      <c r="E12" s="12">
        <v>235856800</v>
      </c>
      <c r="F12" s="17"/>
      <c r="G12" s="12">
        <v>245291500</v>
      </c>
      <c r="H12" s="17"/>
    </row>
    <row r="13" spans="1:8" ht="37.5" x14ac:dyDescent="0.25">
      <c r="A13" s="11" t="s">
        <v>40</v>
      </c>
      <c r="B13" s="12">
        <v>3926464000</v>
      </c>
      <c r="C13" s="12">
        <v>4123623066.9148898</v>
      </c>
      <c r="D13" s="17"/>
      <c r="E13" s="12">
        <v>4060432967.5700002</v>
      </c>
      <c r="F13" s="17"/>
      <c r="G13" s="12">
        <v>4018611307.75</v>
      </c>
      <c r="H13" s="17"/>
    </row>
    <row r="14" spans="1:8" x14ac:dyDescent="0.25">
      <c r="A14" s="11" t="s">
        <v>43</v>
      </c>
      <c r="B14" s="12">
        <v>438881900</v>
      </c>
      <c r="C14" s="12">
        <v>460103400</v>
      </c>
      <c r="D14" s="17"/>
      <c r="E14" s="12">
        <v>467220400</v>
      </c>
      <c r="F14" s="17"/>
      <c r="G14" s="12">
        <v>474467700</v>
      </c>
      <c r="H14" s="17"/>
    </row>
    <row r="15" spans="1:8" x14ac:dyDescent="0.25">
      <c r="A15" s="11" t="s">
        <v>41</v>
      </c>
      <c r="B15" s="12">
        <v>380304500</v>
      </c>
      <c r="C15" s="12">
        <v>393329600</v>
      </c>
      <c r="D15" s="17"/>
      <c r="E15" s="12">
        <v>406826300</v>
      </c>
      <c r="F15" s="17"/>
      <c r="G15" s="12">
        <v>421476600</v>
      </c>
      <c r="H15" s="17"/>
    </row>
    <row r="16" spans="1:8" ht="37.5" x14ac:dyDescent="0.25">
      <c r="A16" s="11" t="s">
        <v>45</v>
      </c>
      <c r="B16" s="12">
        <v>1097365680</v>
      </c>
      <c r="C16" s="12">
        <v>1155636503</v>
      </c>
      <c r="D16" s="17"/>
      <c r="E16" s="12">
        <v>1218826899</v>
      </c>
      <c r="F16" s="17"/>
      <c r="G16" s="12">
        <v>1296490549</v>
      </c>
      <c r="H16" s="17"/>
    </row>
    <row r="17" spans="1:8" ht="93.75" x14ac:dyDescent="0.25">
      <c r="A17" s="11" t="s">
        <v>46</v>
      </c>
      <c r="B17" s="12">
        <v>210941826.47999999</v>
      </c>
      <c r="C17" s="12">
        <v>210112789.75551999</v>
      </c>
      <c r="D17" s="17"/>
      <c r="E17" s="12">
        <v>210103189.75551999</v>
      </c>
      <c r="F17" s="17"/>
      <c r="G17" s="12">
        <v>210112789.75551999</v>
      </c>
      <c r="H17" s="17"/>
    </row>
    <row r="18" spans="1:8" ht="75" x14ac:dyDescent="0.25">
      <c r="A18" s="11" t="s">
        <v>47</v>
      </c>
      <c r="B18" s="12">
        <f>1391250+44977.27+166163950</f>
        <v>167600177.27000001</v>
      </c>
      <c r="C18" s="12">
        <f>1428000+174806900</f>
        <v>176234900</v>
      </c>
      <c r="D18" s="17"/>
      <c r="E18" s="12">
        <f>175643900+1428000</f>
        <v>177071900</v>
      </c>
      <c r="F18" s="17"/>
      <c r="G18" s="12">
        <f>182693300+1428000</f>
        <v>184121300</v>
      </c>
      <c r="H18" s="17"/>
    </row>
    <row r="19" spans="1:8" x14ac:dyDescent="0.25">
      <c r="A19" s="11" t="s">
        <v>27</v>
      </c>
      <c r="B19" s="12">
        <v>3440140.2580000004</v>
      </c>
      <c r="C19" s="12">
        <v>3010008.3350000004</v>
      </c>
      <c r="D19" s="17">
        <f t="shared" si="0"/>
        <v>0.87496674823076359</v>
      </c>
      <c r="E19" s="12">
        <v>3048268.7589999996</v>
      </c>
      <c r="F19" s="17">
        <f t="shared" si="1"/>
        <v>1.0127110691206771</v>
      </c>
      <c r="G19" s="12">
        <v>3085284.4260000004</v>
      </c>
      <c r="H19" s="17">
        <f t="shared" si="2"/>
        <v>1.0121431769724085</v>
      </c>
    </row>
    <row r="20" spans="1:8" ht="100.5" customHeight="1" x14ac:dyDescent="0.25">
      <c r="A20" s="11" t="s">
        <v>49</v>
      </c>
      <c r="B20" s="12">
        <v>1846777520.5599999</v>
      </c>
      <c r="C20" s="12">
        <v>1776426785.73</v>
      </c>
      <c r="D20" s="17"/>
      <c r="E20" s="12">
        <v>1789481479.5999999</v>
      </c>
      <c r="F20" s="17"/>
      <c r="G20" s="12">
        <v>1814863776.6800001</v>
      </c>
      <c r="H20" s="17"/>
    </row>
    <row r="21" spans="1:8" ht="37.5" x14ac:dyDescent="0.25">
      <c r="A21" s="11" t="s">
        <v>48</v>
      </c>
      <c r="B21" s="12">
        <v>1450197840</v>
      </c>
      <c r="C21" s="12">
        <v>1404573730</v>
      </c>
      <c r="D21" s="17"/>
      <c r="E21" s="12"/>
      <c r="F21" s="17"/>
      <c r="G21" s="12"/>
      <c r="H21" s="17"/>
    </row>
    <row r="22" spans="1:8" ht="81.75" customHeight="1" x14ac:dyDescent="0.25">
      <c r="A22" s="11" t="s">
        <v>50</v>
      </c>
      <c r="B22" s="12">
        <v>535805033.24000001</v>
      </c>
      <c r="C22" s="12">
        <v>468532860</v>
      </c>
      <c r="D22" s="17"/>
      <c r="E22" s="12">
        <v>553941600</v>
      </c>
      <c r="F22" s="17"/>
      <c r="G22" s="12">
        <v>553776800</v>
      </c>
      <c r="H22" s="17"/>
    </row>
    <row r="23" spans="1:8" ht="75" x14ac:dyDescent="0.25">
      <c r="A23" s="11" t="s">
        <v>51</v>
      </c>
      <c r="B23" s="12">
        <v>281722854.77999997</v>
      </c>
      <c r="C23" s="12">
        <v>106311314.59999999</v>
      </c>
      <c r="D23" s="17"/>
      <c r="E23" s="12">
        <v>107542035.61</v>
      </c>
      <c r="F23" s="17"/>
      <c r="G23" s="12">
        <v>110746320.61</v>
      </c>
      <c r="H23" s="17"/>
    </row>
    <row r="24" spans="1:8" ht="56.25" x14ac:dyDescent="0.25">
      <c r="A24" s="11" t="s">
        <v>52</v>
      </c>
      <c r="B24" s="12">
        <v>390809580</v>
      </c>
      <c r="C24" s="12">
        <v>294914000</v>
      </c>
      <c r="D24" s="17"/>
      <c r="E24" s="12">
        <v>215886500</v>
      </c>
      <c r="F24" s="17"/>
      <c r="G24" s="12">
        <v>207130400</v>
      </c>
      <c r="H24" s="17"/>
    </row>
    <row r="25" spans="1:8" ht="37.5" x14ac:dyDescent="0.25">
      <c r="A25" s="11" t="s">
        <v>53</v>
      </c>
      <c r="B25" s="12">
        <v>1410110</v>
      </c>
      <c r="C25" s="12">
        <v>1329580</v>
      </c>
      <c r="D25" s="17"/>
      <c r="E25" s="12">
        <v>1329580</v>
      </c>
      <c r="F25" s="17"/>
      <c r="G25" s="12">
        <v>1236220</v>
      </c>
      <c r="H25" s="17"/>
    </row>
    <row r="26" spans="1:8" ht="37.5" x14ac:dyDescent="0.25">
      <c r="A26" s="11" t="s">
        <v>54</v>
      </c>
      <c r="B26" s="12">
        <v>356398509.69</v>
      </c>
      <c r="C26" s="12">
        <v>344333795.39999998</v>
      </c>
      <c r="D26" s="17"/>
      <c r="E26" s="12">
        <v>361914164.38999999</v>
      </c>
      <c r="F26" s="17"/>
      <c r="G26" s="12">
        <v>380853309.38999999</v>
      </c>
      <c r="H26" s="17"/>
    </row>
    <row r="27" spans="1:8" ht="37.5" x14ac:dyDescent="0.25">
      <c r="A27" s="11" t="s">
        <v>55</v>
      </c>
      <c r="B27" s="12">
        <v>27218067.850000001</v>
      </c>
      <c r="C27" s="12">
        <v>18159500</v>
      </c>
      <c r="D27" s="17"/>
      <c r="E27" s="12">
        <v>18173400</v>
      </c>
      <c r="F27" s="17"/>
      <c r="G27" s="12">
        <v>16677600</v>
      </c>
      <c r="H27" s="17"/>
    </row>
    <row r="28" spans="1:8" ht="37.5" x14ac:dyDescent="0.25">
      <c r="A28" s="13" t="s">
        <v>28</v>
      </c>
      <c r="B28" s="12">
        <v>7928663.2000000002</v>
      </c>
      <c r="C28" s="12">
        <v>6642393</v>
      </c>
      <c r="D28" s="17">
        <f t="shared" si="0"/>
        <v>0.83776960030286063</v>
      </c>
      <c r="E28" s="12">
        <v>5053585</v>
      </c>
      <c r="F28" s="17">
        <f t="shared" si="1"/>
        <v>0.76080788956630541</v>
      </c>
      <c r="G28" s="12">
        <v>5118610</v>
      </c>
      <c r="H28" s="17">
        <f t="shared" si="2"/>
        <v>1.0128671032544223</v>
      </c>
    </row>
    <row r="29" spans="1:8" ht="56.25" x14ac:dyDescent="0.25">
      <c r="A29" s="13" t="s">
        <v>63</v>
      </c>
      <c r="B29" s="12">
        <v>9013100</v>
      </c>
      <c r="C29" s="12"/>
      <c r="D29" s="17"/>
      <c r="E29" s="12"/>
      <c r="F29" s="17"/>
      <c r="G29" s="12"/>
      <c r="H29" s="17"/>
    </row>
    <row r="30" spans="1:8" ht="93.75" x14ac:dyDescent="0.25">
      <c r="A30" s="13" t="s">
        <v>56</v>
      </c>
      <c r="B30" s="12">
        <v>4012169500</v>
      </c>
      <c r="C30" s="12"/>
      <c r="D30" s="17"/>
      <c r="E30" s="12"/>
      <c r="F30" s="17"/>
      <c r="G30" s="12"/>
      <c r="H30" s="17"/>
    </row>
    <row r="31" spans="1:8" ht="93.75" x14ac:dyDescent="0.25">
      <c r="A31" s="13" t="s">
        <v>57</v>
      </c>
      <c r="B31" s="12">
        <f>1078126295.28+7482300</f>
        <v>1085608595.28</v>
      </c>
      <c r="C31" s="12"/>
      <c r="D31" s="17"/>
      <c r="E31" s="12"/>
      <c r="F31" s="17"/>
      <c r="G31" s="12"/>
      <c r="H31" s="17"/>
    </row>
    <row r="32" spans="1:8" ht="93.75" x14ac:dyDescent="0.25">
      <c r="A32" s="13" t="s">
        <v>58</v>
      </c>
      <c r="B32" s="12">
        <f>1813753000+690800</f>
        <v>1814443800</v>
      </c>
      <c r="C32" s="12"/>
      <c r="D32" s="17"/>
      <c r="E32" s="12"/>
      <c r="F32" s="17"/>
      <c r="G32" s="12"/>
      <c r="H32" s="17"/>
    </row>
    <row r="33" spans="1:8" ht="37.5" x14ac:dyDescent="0.25">
      <c r="A33" s="13" t="s">
        <v>59</v>
      </c>
      <c r="B33" s="12">
        <f>586984550.22+3640900+13482400</f>
        <v>604107850.22000003</v>
      </c>
      <c r="C33" s="12"/>
      <c r="D33" s="17"/>
      <c r="E33" s="12"/>
      <c r="F33" s="17"/>
      <c r="G33" s="12"/>
      <c r="H33" s="17"/>
    </row>
    <row r="34" spans="1:8" ht="93.75" x14ac:dyDescent="0.25">
      <c r="A34" s="13" t="s">
        <v>60</v>
      </c>
      <c r="B34" s="12">
        <f>176502189.52+87039900</f>
        <v>263542089.52000001</v>
      </c>
      <c r="C34" s="12"/>
      <c r="D34" s="17"/>
      <c r="E34" s="12"/>
      <c r="F34" s="17"/>
      <c r="G34" s="12"/>
      <c r="H34" s="17"/>
    </row>
    <row r="35" spans="1:8" ht="37.5" x14ac:dyDescent="0.25">
      <c r="A35" s="13" t="s">
        <v>61</v>
      </c>
      <c r="B35" s="12">
        <f>19676108.98</f>
        <v>19676108.98</v>
      </c>
      <c r="C35" s="12"/>
      <c r="D35" s="17"/>
      <c r="E35" s="12"/>
      <c r="F35" s="17"/>
      <c r="G35" s="12"/>
      <c r="H35" s="17"/>
    </row>
    <row r="36" spans="1:8" ht="225" x14ac:dyDescent="0.25">
      <c r="A36" s="13" t="s">
        <v>62</v>
      </c>
      <c r="B36" s="12">
        <f>399653632.75-288234513+8682900</f>
        <v>120102019.75</v>
      </c>
      <c r="C36" s="12"/>
      <c r="D36" s="17"/>
      <c r="E36" s="12"/>
      <c r="F36" s="17"/>
      <c r="G36" s="12"/>
      <c r="H36" s="17"/>
    </row>
    <row r="37" spans="1:8" ht="19.5" x14ac:dyDescent="0.25">
      <c r="A37" s="8" t="s">
        <v>5</v>
      </c>
      <c r="B37" s="9">
        <f>SUM(B38:B50)</f>
        <v>68347952.77174066</v>
      </c>
      <c r="C37" s="9">
        <f t="shared" ref="C37:G37" si="3">SUM(C38:C50)</f>
        <v>66951915.553651035</v>
      </c>
      <c r="D37" s="18">
        <f t="shared" si="0"/>
        <v>0.97957455693293516</v>
      </c>
      <c r="E37" s="9">
        <f t="shared" si="3"/>
        <v>67689889.768841892</v>
      </c>
      <c r="F37" s="18">
        <f t="shared" si="1"/>
        <v>1.0110224510992443</v>
      </c>
      <c r="G37" s="9">
        <f t="shared" si="3"/>
        <v>70446767.71433714</v>
      </c>
      <c r="H37" s="18">
        <f t="shared" si="2"/>
        <v>1.0407280607917944</v>
      </c>
    </row>
    <row r="38" spans="1:8" ht="37.5" x14ac:dyDescent="0.25">
      <c r="A38" s="11" t="s">
        <v>9</v>
      </c>
      <c r="B38" s="14">
        <v>4673183.9789354708</v>
      </c>
      <c r="C38" s="14">
        <v>4813805.9907042691</v>
      </c>
      <c r="D38" s="19">
        <f t="shared" si="0"/>
        <v>1.0300912637727633</v>
      </c>
      <c r="E38" s="14">
        <v>4839023.3204399403</v>
      </c>
      <c r="F38" s="19">
        <f t="shared" si="1"/>
        <v>1.0052385430124038</v>
      </c>
      <c r="G38" s="14">
        <v>4881194.2704651225</v>
      </c>
      <c r="H38" s="19">
        <f t="shared" si="2"/>
        <v>1.0087147647846733</v>
      </c>
    </row>
    <row r="39" spans="1:8" x14ac:dyDescent="0.25">
      <c r="A39" s="11" t="s">
        <v>10</v>
      </c>
      <c r="B39" s="14">
        <f>12919.4390336361+20.3</f>
        <v>12939.739033636099</v>
      </c>
      <c r="C39" s="14">
        <v>11519.400000000001</v>
      </c>
      <c r="D39" s="19">
        <f t="shared" si="0"/>
        <v>0.89023433703384525</v>
      </c>
      <c r="E39" s="14">
        <v>11667.7</v>
      </c>
      <c r="F39" s="19">
        <f t="shared" si="1"/>
        <v>1.0128739344063058</v>
      </c>
      <c r="G39" s="14">
        <v>11138.7</v>
      </c>
      <c r="H39" s="19">
        <f t="shared" si="2"/>
        <v>0.95466115858309697</v>
      </c>
    </row>
    <row r="40" spans="1:8" ht="75" x14ac:dyDescent="0.25">
      <c r="A40" s="11" t="s">
        <v>18</v>
      </c>
      <c r="B40" s="14">
        <v>1685754.837009049</v>
      </c>
      <c r="C40" s="14">
        <v>1616741.7835899997</v>
      </c>
      <c r="D40" s="19">
        <f t="shared" si="0"/>
        <v>0.95906103787814379</v>
      </c>
      <c r="E40" s="14">
        <v>1712754.8319699997</v>
      </c>
      <c r="F40" s="19">
        <f t="shared" si="1"/>
        <v>1.0593867551111358</v>
      </c>
      <c r="G40" s="14">
        <v>1746544.4092999999</v>
      </c>
      <c r="H40" s="19">
        <f t="shared" si="2"/>
        <v>1.0197282043520122</v>
      </c>
    </row>
    <row r="41" spans="1:8" ht="37.5" x14ac:dyDescent="0.25">
      <c r="A41" s="11" t="s">
        <v>19</v>
      </c>
      <c r="B41" s="14">
        <v>6054079.3336545937</v>
      </c>
      <c r="C41" s="14">
        <v>6325489.4903309187</v>
      </c>
      <c r="D41" s="19">
        <f t="shared" si="0"/>
        <v>1.0448309547526999</v>
      </c>
      <c r="E41" s="14">
        <v>6224834.6253415672</v>
      </c>
      <c r="F41" s="19">
        <f t="shared" si="1"/>
        <v>0.9840874188245492</v>
      </c>
      <c r="G41" s="14">
        <v>6710637.3925946066</v>
      </c>
      <c r="H41" s="19">
        <f t="shared" si="2"/>
        <v>1.0780426784794115</v>
      </c>
    </row>
    <row r="42" spans="1:8" ht="37.5" x14ac:dyDescent="0.25">
      <c r="A42" s="11" t="s">
        <v>11</v>
      </c>
      <c r="B42" s="14">
        <v>7397540.7744449638</v>
      </c>
      <c r="C42" s="14">
        <f>4616529.59986+500000+27500.5453</f>
        <v>5144030.1451600008</v>
      </c>
      <c r="D42" s="19">
        <f t="shared" si="0"/>
        <v>0.69537029967177932</v>
      </c>
      <c r="E42" s="14">
        <v>4537662.9163100002</v>
      </c>
      <c r="F42" s="19">
        <f t="shared" si="1"/>
        <v>0.8821221470833468</v>
      </c>
      <c r="G42" s="14">
        <v>4811578.3975198334</v>
      </c>
      <c r="H42" s="19">
        <f t="shared" si="2"/>
        <v>1.0603648808344228</v>
      </c>
    </row>
    <row r="43" spans="1:8" ht="37.5" x14ac:dyDescent="0.25">
      <c r="A43" s="11" t="s">
        <v>20</v>
      </c>
      <c r="B43" s="14">
        <v>148884.02483034975</v>
      </c>
      <c r="C43" s="14">
        <v>145094.08009936</v>
      </c>
      <c r="D43" s="19">
        <f t="shared" si="0"/>
        <v>0.97454431571615352</v>
      </c>
      <c r="E43" s="14">
        <v>144025.52731756496</v>
      </c>
      <c r="F43" s="19">
        <f t="shared" si="1"/>
        <v>0.99263544879940457</v>
      </c>
      <c r="G43" s="14">
        <v>148664.75080228454</v>
      </c>
      <c r="H43" s="19">
        <f t="shared" si="2"/>
        <v>1.0322111195919488</v>
      </c>
    </row>
    <row r="44" spans="1:8" x14ac:dyDescent="0.25">
      <c r="A44" s="11" t="s">
        <v>21</v>
      </c>
      <c r="B44" s="14">
        <v>21891846.302617267</v>
      </c>
      <c r="C44" s="14">
        <v>21356347.733898807</v>
      </c>
      <c r="D44" s="19">
        <f t="shared" si="0"/>
        <v>0.97553890332884174</v>
      </c>
      <c r="E44" s="14">
        <v>21838295.032892834</v>
      </c>
      <c r="F44" s="19">
        <f t="shared" si="1"/>
        <v>1.0225669344308828</v>
      </c>
      <c r="G44" s="14">
        <v>22653548.631505396</v>
      </c>
      <c r="H44" s="19">
        <f t="shared" si="2"/>
        <v>1.037331375795804</v>
      </c>
    </row>
    <row r="45" spans="1:8" ht="37.5" x14ac:dyDescent="0.25">
      <c r="A45" s="11" t="s">
        <v>22</v>
      </c>
      <c r="B45" s="14">
        <v>2870160.2170717991</v>
      </c>
      <c r="C45" s="14">
        <v>2973389.2326154923</v>
      </c>
      <c r="D45" s="19">
        <f t="shared" si="0"/>
        <v>1.0359662902891915</v>
      </c>
      <c r="E45" s="14">
        <v>3037061.1391823199</v>
      </c>
      <c r="F45" s="19">
        <f t="shared" si="1"/>
        <v>1.0214139157660229</v>
      </c>
      <c r="G45" s="14">
        <v>2754327.3966513374</v>
      </c>
      <c r="H45" s="19">
        <f t="shared" si="2"/>
        <v>0.9069054821177871</v>
      </c>
    </row>
    <row r="46" spans="1:8" x14ac:dyDescent="0.25">
      <c r="A46" s="11" t="s">
        <v>23</v>
      </c>
      <c r="B46" s="14">
        <v>9526042.661357712</v>
      </c>
      <c r="C46" s="14">
        <v>9965674.7484871652</v>
      </c>
      <c r="D46" s="19">
        <f t="shared" si="0"/>
        <v>1.046150547793872</v>
      </c>
      <c r="E46" s="14">
        <v>10394659.300928101</v>
      </c>
      <c r="F46" s="19">
        <f t="shared" si="1"/>
        <v>1.0430462124509992</v>
      </c>
      <c r="G46" s="14">
        <v>11291612.937267803</v>
      </c>
      <c r="H46" s="19">
        <f t="shared" si="2"/>
        <v>1.0862898542773418</v>
      </c>
    </row>
    <row r="47" spans="1:8" x14ac:dyDescent="0.25">
      <c r="A47" s="11" t="s">
        <v>24</v>
      </c>
      <c r="B47" s="14">
        <v>11720583.039315641</v>
      </c>
      <c r="C47" s="14">
        <v>11929637.688165234</v>
      </c>
      <c r="D47" s="19">
        <f t="shared" si="0"/>
        <v>1.0178365400550757</v>
      </c>
      <c r="E47" s="14">
        <v>12761836.009307608</v>
      </c>
      <c r="F47" s="19">
        <f t="shared" si="1"/>
        <v>1.0697588931781183</v>
      </c>
      <c r="G47" s="14">
        <v>13711210.980268426</v>
      </c>
      <c r="H47" s="19">
        <f t="shared" si="2"/>
        <v>1.0743917231241971</v>
      </c>
    </row>
    <row r="48" spans="1:8" ht="37.5" x14ac:dyDescent="0.25">
      <c r="A48" s="15" t="s">
        <v>12</v>
      </c>
      <c r="B48" s="14">
        <v>1146993.7812602946</v>
      </c>
      <c r="C48" s="14">
        <v>842935.56964978448</v>
      </c>
      <c r="D48" s="19">
        <f t="shared" si="0"/>
        <v>0.73490857877501581</v>
      </c>
      <c r="E48" s="14">
        <v>775527.41806196002</v>
      </c>
      <c r="F48" s="19">
        <f t="shared" si="1"/>
        <v>0.92003166788200597</v>
      </c>
      <c r="G48" s="14">
        <v>725655.11244232813</v>
      </c>
      <c r="H48" s="19">
        <f t="shared" si="2"/>
        <v>0.93569240176670665</v>
      </c>
    </row>
    <row r="49" spans="1:26" ht="37.5" x14ac:dyDescent="0.25">
      <c r="A49" s="15" t="s">
        <v>13</v>
      </c>
      <c r="B49" s="14">
        <v>164879.22320989196</v>
      </c>
      <c r="C49" s="14">
        <v>145569.65668000001</v>
      </c>
      <c r="D49" s="19">
        <f t="shared" si="0"/>
        <v>0.88288659933028202</v>
      </c>
      <c r="E49" s="14">
        <v>147687.92173</v>
      </c>
      <c r="F49" s="19">
        <f t="shared" si="1"/>
        <v>1.0145515562673648</v>
      </c>
      <c r="G49" s="14">
        <v>148852.43552</v>
      </c>
      <c r="H49" s="19">
        <f t="shared" si="2"/>
        <v>1.007884962943205</v>
      </c>
    </row>
    <row r="50" spans="1:26" ht="56.25" x14ac:dyDescent="0.25">
      <c r="A50" s="15" t="s">
        <v>14</v>
      </c>
      <c r="B50" s="14">
        <v>1055064.8589999999</v>
      </c>
      <c r="C50" s="14">
        <v>1681680.0342699999</v>
      </c>
      <c r="D50" s="19">
        <f t="shared" si="0"/>
        <v>1.5939115211020407</v>
      </c>
      <c r="E50" s="14">
        <v>1264854.0253599999</v>
      </c>
      <c r="F50" s="19">
        <f t="shared" si="1"/>
        <v>0.75213714831850287</v>
      </c>
      <c r="G50" s="14">
        <v>851802.3</v>
      </c>
      <c r="H50" s="19">
        <f t="shared" si="2"/>
        <v>0.67343921347569102</v>
      </c>
    </row>
    <row r="51" spans="1:26" ht="37.5" x14ac:dyDescent="0.25">
      <c r="A51" s="8" t="s">
        <v>25</v>
      </c>
      <c r="B51" s="9">
        <f>B6-B37</f>
        <v>51796985620.409401</v>
      </c>
      <c r="C51" s="9">
        <f>C6-C37</f>
        <v>54303886543.014473</v>
      </c>
      <c r="D51" s="18">
        <f t="shared" si="0"/>
        <v>1.0483985871490036</v>
      </c>
      <c r="E51" s="9">
        <f>E6-E37</f>
        <v>54772373819.968857</v>
      </c>
      <c r="F51" s="18">
        <f t="shared" si="1"/>
        <v>1.0086271408324208</v>
      </c>
      <c r="G51" s="9">
        <f>G6-G37</f>
        <v>56209141566.491776</v>
      </c>
      <c r="H51" s="18">
        <f t="shared" si="2"/>
        <v>1.026231613609544</v>
      </c>
    </row>
    <row r="53" spans="1:26" ht="58.5" customHeight="1" x14ac:dyDescent="0.25">
      <c r="A53" s="44" t="s">
        <v>30</v>
      </c>
      <c r="B53" s="44"/>
      <c r="C53" s="44"/>
      <c r="D53" s="44"/>
      <c r="E53" s="44"/>
      <c r="F53" s="44"/>
      <c r="G53" s="44"/>
      <c r="H53" s="44"/>
    </row>
    <row r="55" spans="1:26" s="22" customFormat="1" ht="23.25" customHeight="1" x14ac:dyDescent="0.3">
      <c r="A55" s="45" t="s">
        <v>34</v>
      </c>
      <c r="B55" s="45"/>
      <c r="C55" s="45"/>
      <c r="D55" s="20"/>
      <c r="E55" s="20"/>
      <c r="F55" s="20"/>
      <c r="G55" s="21"/>
      <c r="I55" s="24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s="22" customFormat="1" ht="23.25" customHeight="1" x14ac:dyDescent="0.3">
      <c r="A56" s="45" t="s">
        <v>35</v>
      </c>
      <c r="B56" s="45"/>
      <c r="C56" s="45"/>
      <c r="D56" s="20"/>
      <c r="E56" s="20"/>
      <c r="F56" s="20"/>
      <c r="G56" s="46" t="s">
        <v>36</v>
      </c>
      <c r="H56" s="46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</sheetData>
  <mergeCells count="12">
    <mergeCell ref="A53:H53"/>
    <mergeCell ref="A55:C55"/>
    <mergeCell ref="A56:C56"/>
    <mergeCell ref="G56:H56"/>
    <mergeCell ref="A1:H1"/>
    <mergeCell ref="G2:H2"/>
    <mergeCell ref="A3:A5"/>
    <mergeCell ref="B3:B5"/>
    <mergeCell ref="C3:H3"/>
    <mergeCell ref="C4:D4"/>
    <mergeCell ref="E4:F4"/>
    <mergeCell ref="G4:H4"/>
  </mergeCells>
  <pageMargins left="0.70866141732283472" right="0.49" top="0.74803149606299213" bottom="0.74803149606299213" header="0.31496062992125984" footer="0.31496062992125984"/>
  <pageSetup paperSize="9" scale="64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opLeftCell="A4" zoomScale="70" zoomScaleNormal="70" workbookViewId="0">
      <selection activeCell="O14" sqref="O14"/>
    </sheetView>
  </sheetViews>
  <sheetFormatPr defaultRowHeight="18.75" x14ac:dyDescent="0.25"/>
  <cols>
    <col min="1" max="1" width="31.140625" style="7" customWidth="1"/>
    <col min="2" max="3" width="16.5703125" style="7" customWidth="1"/>
    <col min="4" max="4" width="15.7109375" style="7" customWidth="1"/>
    <col min="5" max="5" width="16.5703125" style="7" customWidth="1"/>
    <col min="6" max="6" width="15.28515625" style="7" customWidth="1"/>
    <col min="7" max="7" width="16.5703125" style="7" customWidth="1"/>
    <col min="8" max="8" width="14.42578125" style="7" customWidth="1"/>
    <col min="9" max="9" width="9.140625" style="7"/>
    <col min="10" max="11" width="13.5703125" style="7" customWidth="1"/>
    <col min="12" max="12" width="13.85546875" style="7" customWidth="1"/>
    <col min="13" max="18" width="9.140625" style="7"/>
    <col min="19" max="19" width="11.5703125" style="7" bestFit="1" customWidth="1"/>
    <col min="20" max="252" width="9.140625" style="7"/>
    <col min="253" max="253" width="9.140625" style="7" customWidth="1"/>
    <col min="254" max="254" width="4" style="7" customWidth="1"/>
    <col min="255" max="255" width="60.28515625" style="7" customWidth="1"/>
    <col min="256" max="256" width="12.42578125" style="7" bestFit="1" customWidth="1"/>
    <col min="257" max="257" width="11.42578125" style="7" customWidth="1"/>
    <col min="258" max="263" width="13.28515625" style="7" bestFit="1" customWidth="1"/>
    <col min="264" max="508" width="9.140625" style="7"/>
    <col min="509" max="509" width="9.140625" style="7" customWidth="1"/>
    <col min="510" max="510" width="4" style="7" customWidth="1"/>
    <col min="511" max="511" width="60.28515625" style="7" customWidth="1"/>
    <col min="512" max="512" width="12.42578125" style="7" bestFit="1" customWidth="1"/>
    <col min="513" max="513" width="11.42578125" style="7" customWidth="1"/>
    <col min="514" max="519" width="13.28515625" style="7" bestFit="1" customWidth="1"/>
    <col min="520" max="764" width="9.140625" style="7"/>
    <col min="765" max="765" width="9.140625" style="7" customWidth="1"/>
    <col min="766" max="766" width="4" style="7" customWidth="1"/>
    <col min="767" max="767" width="60.28515625" style="7" customWidth="1"/>
    <col min="768" max="768" width="12.42578125" style="7" bestFit="1" customWidth="1"/>
    <col min="769" max="769" width="11.42578125" style="7" customWidth="1"/>
    <col min="770" max="775" width="13.28515625" style="7" bestFit="1" customWidth="1"/>
    <col min="776" max="1020" width="9.140625" style="7"/>
    <col min="1021" max="1021" width="9.140625" style="7" customWidth="1"/>
    <col min="1022" max="1022" width="4" style="7" customWidth="1"/>
    <col min="1023" max="1023" width="60.28515625" style="7" customWidth="1"/>
    <col min="1024" max="1024" width="12.42578125" style="7" bestFit="1" customWidth="1"/>
    <col min="1025" max="1025" width="11.42578125" style="7" customWidth="1"/>
    <col min="1026" max="1031" width="13.28515625" style="7" bestFit="1" customWidth="1"/>
    <col min="1032" max="1276" width="9.140625" style="7"/>
    <col min="1277" max="1277" width="9.140625" style="7" customWidth="1"/>
    <col min="1278" max="1278" width="4" style="7" customWidth="1"/>
    <col min="1279" max="1279" width="60.28515625" style="7" customWidth="1"/>
    <col min="1280" max="1280" width="12.42578125" style="7" bestFit="1" customWidth="1"/>
    <col min="1281" max="1281" width="11.42578125" style="7" customWidth="1"/>
    <col min="1282" max="1287" width="13.28515625" style="7" bestFit="1" customWidth="1"/>
    <col min="1288" max="1532" width="9.140625" style="7"/>
    <col min="1533" max="1533" width="9.140625" style="7" customWidth="1"/>
    <col min="1534" max="1534" width="4" style="7" customWidth="1"/>
    <col min="1535" max="1535" width="60.28515625" style="7" customWidth="1"/>
    <col min="1536" max="1536" width="12.42578125" style="7" bestFit="1" customWidth="1"/>
    <col min="1537" max="1537" width="11.42578125" style="7" customWidth="1"/>
    <col min="1538" max="1543" width="13.28515625" style="7" bestFit="1" customWidth="1"/>
    <col min="1544" max="1788" width="9.140625" style="7"/>
    <col min="1789" max="1789" width="9.140625" style="7" customWidth="1"/>
    <col min="1790" max="1790" width="4" style="7" customWidth="1"/>
    <col min="1791" max="1791" width="60.28515625" style="7" customWidth="1"/>
    <col min="1792" max="1792" width="12.42578125" style="7" bestFit="1" customWidth="1"/>
    <col min="1793" max="1793" width="11.42578125" style="7" customWidth="1"/>
    <col min="1794" max="1799" width="13.28515625" style="7" bestFit="1" customWidth="1"/>
    <col min="1800" max="2044" width="9.140625" style="7"/>
    <col min="2045" max="2045" width="9.140625" style="7" customWidth="1"/>
    <col min="2046" max="2046" width="4" style="7" customWidth="1"/>
    <col min="2047" max="2047" width="60.28515625" style="7" customWidth="1"/>
    <col min="2048" max="2048" width="12.42578125" style="7" bestFit="1" customWidth="1"/>
    <col min="2049" max="2049" width="11.42578125" style="7" customWidth="1"/>
    <col min="2050" max="2055" width="13.28515625" style="7" bestFit="1" customWidth="1"/>
    <col min="2056" max="2300" width="9.140625" style="7"/>
    <col min="2301" max="2301" width="9.140625" style="7" customWidth="1"/>
    <col min="2302" max="2302" width="4" style="7" customWidth="1"/>
    <col min="2303" max="2303" width="60.28515625" style="7" customWidth="1"/>
    <col min="2304" max="2304" width="12.42578125" style="7" bestFit="1" customWidth="1"/>
    <col min="2305" max="2305" width="11.42578125" style="7" customWidth="1"/>
    <col min="2306" max="2311" width="13.28515625" style="7" bestFit="1" customWidth="1"/>
    <col min="2312" max="2556" width="9.140625" style="7"/>
    <col min="2557" max="2557" width="9.140625" style="7" customWidth="1"/>
    <col min="2558" max="2558" width="4" style="7" customWidth="1"/>
    <col min="2559" max="2559" width="60.28515625" style="7" customWidth="1"/>
    <col min="2560" max="2560" width="12.42578125" style="7" bestFit="1" customWidth="1"/>
    <col min="2561" max="2561" width="11.42578125" style="7" customWidth="1"/>
    <col min="2562" max="2567" width="13.28515625" style="7" bestFit="1" customWidth="1"/>
    <col min="2568" max="2812" width="9.140625" style="7"/>
    <col min="2813" max="2813" width="9.140625" style="7" customWidth="1"/>
    <col min="2814" max="2814" width="4" style="7" customWidth="1"/>
    <col min="2815" max="2815" width="60.28515625" style="7" customWidth="1"/>
    <col min="2816" max="2816" width="12.42578125" style="7" bestFit="1" customWidth="1"/>
    <col min="2817" max="2817" width="11.42578125" style="7" customWidth="1"/>
    <col min="2818" max="2823" width="13.28515625" style="7" bestFit="1" customWidth="1"/>
    <col min="2824" max="3068" width="9.140625" style="7"/>
    <col min="3069" max="3069" width="9.140625" style="7" customWidth="1"/>
    <col min="3070" max="3070" width="4" style="7" customWidth="1"/>
    <col min="3071" max="3071" width="60.28515625" style="7" customWidth="1"/>
    <col min="3072" max="3072" width="12.42578125" style="7" bestFit="1" customWidth="1"/>
    <col min="3073" max="3073" width="11.42578125" style="7" customWidth="1"/>
    <col min="3074" max="3079" width="13.28515625" style="7" bestFit="1" customWidth="1"/>
    <col min="3080" max="3324" width="9.140625" style="7"/>
    <col min="3325" max="3325" width="9.140625" style="7" customWidth="1"/>
    <col min="3326" max="3326" width="4" style="7" customWidth="1"/>
    <col min="3327" max="3327" width="60.28515625" style="7" customWidth="1"/>
    <col min="3328" max="3328" width="12.42578125" style="7" bestFit="1" customWidth="1"/>
    <col min="3329" max="3329" width="11.42578125" style="7" customWidth="1"/>
    <col min="3330" max="3335" width="13.28515625" style="7" bestFit="1" customWidth="1"/>
    <col min="3336" max="3580" width="9.140625" style="7"/>
    <col min="3581" max="3581" width="9.140625" style="7" customWidth="1"/>
    <col min="3582" max="3582" width="4" style="7" customWidth="1"/>
    <col min="3583" max="3583" width="60.28515625" style="7" customWidth="1"/>
    <col min="3584" max="3584" width="12.42578125" style="7" bestFit="1" customWidth="1"/>
    <col min="3585" max="3585" width="11.42578125" style="7" customWidth="1"/>
    <col min="3586" max="3591" width="13.28515625" style="7" bestFit="1" customWidth="1"/>
    <col min="3592" max="3836" width="9.140625" style="7"/>
    <col min="3837" max="3837" width="9.140625" style="7" customWidth="1"/>
    <col min="3838" max="3838" width="4" style="7" customWidth="1"/>
    <col min="3839" max="3839" width="60.28515625" style="7" customWidth="1"/>
    <col min="3840" max="3840" width="12.42578125" style="7" bestFit="1" customWidth="1"/>
    <col min="3841" max="3841" width="11.42578125" style="7" customWidth="1"/>
    <col min="3842" max="3847" width="13.28515625" style="7" bestFit="1" customWidth="1"/>
    <col min="3848" max="4092" width="9.140625" style="7"/>
    <col min="4093" max="4093" width="9.140625" style="7" customWidth="1"/>
    <col min="4094" max="4094" width="4" style="7" customWidth="1"/>
    <col min="4095" max="4095" width="60.28515625" style="7" customWidth="1"/>
    <col min="4096" max="4096" width="12.42578125" style="7" bestFit="1" customWidth="1"/>
    <col min="4097" max="4097" width="11.42578125" style="7" customWidth="1"/>
    <col min="4098" max="4103" width="13.28515625" style="7" bestFit="1" customWidth="1"/>
    <col min="4104" max="4348" width="9.140625" style="7"/>
    <col min="4349" max="4349" width="9.140625" style="7" customWidth="1"/>
    <col min="4350" max="4350" width="4" style="7" customWidth="1"/>
    <col min="4351" max="4351" width="60.28515625" style="7" customWidth="1"/>
    <col min="4352" max="4352" width="12.42578125" style="7" bestFit="1" customWidth="1"/>
    <col min="4353" max="4353" width="11.42578125" style="7" customWidth="1"/>
    <col min="4354" max="4359" width="13.28515625" style="7" bestFit="1" customWidth="1"/>
    <col min="4360" max="4604" width="9.140625" style="7"/>
    <col min="4605" max="4605" width="9.140625" style="7" customWidth="1"/>
    <col min="4606" max="4606" width="4" style="7" customWidth="1"/>
    <col min="4607" max="4607" width="60.28515625" style="7" customWidth="1"/>
    <col min="4608" max="4608" width="12.42578125" style="7" bestFit="1" customWidth="1"/>
    <col min="4609" max="4609" width="11.42578125" style="7" customWidth="1"/>
    <col min="4610" max="4615" width="13.28515625" style="7" bestFit="1" customWidth="1"/>
    <col min="4616" max="4860" width="9.140625" style="7"/>
    <col min="4861" max="4861" width="9.140625" style="7" customWidth="1"/>
    <col min="4862" max="4862" width="4" style="7" customWidth="1"/>
    <col min="4863" max="4863" width="60.28515625" style="7" customWidth="1"/>
    <col min="4864" max="4864" width="12.42578125" style="7" bestFit="1" customWidth="1"/>
    <col min="4865" max="4865" width="11.42578125" style="7" customWidth="1"/>
    <col min="4866" max="4871" width="13.28515625" style="7" bestFit="1" customWidth="1"/>
    <col min="4872" max="5116" width="9.140625" style="7"/>
    <col min="5117" max="5117" width="9.140625" style="7" customWidth="1"/>
    <col min="5118" max="5118" width="4" style="7" customWidth="1"/>
    <col min="5119" max="5119" width="60.28515625" style="7" customWidth="1"/>
    <col min="5120" max="5120" width="12.42578125" style="7" bestFit="1" customWidth="1"/>
    <col min="5121" max="5121" width="11.42578125" style="7" customWidth="1"/>
    <col min="5122" max="5127" width="13.28515625" style="7" bestFit="1" customWidth="1"/>
    <col min="5128" max="5372" width="9.140625" style="7"/>
    <col min="5373" max="5373" width="9.140625" style="7" customWidth="1"/>
    <col min="5374" max="5374" width="4" style="7" customWidth="1"/>
    <col min="5375" max="5375" width="60.28515625" style="7" customWidth="1"/>
    <col min="5376" max="5376" width="12.42578125" style="7" bestFit="1" customWidth="1"/>
    <col min="5377" max="5377" width="11.42578125" style="7" customWidth="1"/>
    <col min="5378" max="5383" width="13.28515625" style="7" bestFit="1" customWidth="1"/>
    <col min="5384" max="5628" width="9.140625" style="7"/>
    <col min="5629" max="5629" width="9.140625" style="7" customWidth="1"/>
    <col min="5630" max="5630" width="4" style="7" customWidth="1"/>
    <col min="5631" max="5631" width="60.28515625" style="7" customWidth="1"/>
    <col min="5632" max="5632" width="12.42578125" style="7" bestFit="1" customWidth="1"/>
    <col min="5633" max="5633" width="11.42578125" style="7" customWidth="1"/>
    <col min="5634" max="5639" width="13.28515625" style="7" bestFit="1" customWidth="1"/>
    <col min="5640" max="5884" width="9.140625" style="7"/>
    <col min="5885" max="5885" width="9.140625" style="7" customWidth="1"/>
    <col min="5886" max="5886" width="4" style="7" customWidth="1"/>
    <col min="5887" max="5887" width="60.28515625" style="7" customWidth="1"/>
    <col min="5888" max="5888" width="12.42578125" style="7" bestFit="1" customWidth="1"/>
    <col min="5889" max="5889" width="11.42578125" style="7" customWidth="1"/>
    <col min="5890" max="5895" width="13.28515625" style="7" bestFit="1" customWidth="1"/>
    <col min="5896" max="6140" width="9.140625" style="7"/>
    <col min="6141" max="6141" width="9.140625" style="7" customWidth="1"/>
    <col min="6142" max="6142" width="4" style="7" customWidth="1"/>
    <col min="6143" max="6143" width="60.28515625" style="7" customWidth="1"/>
    <col min="6144" max="6144" width="12.42578125" style="7" bestFit="1" customWidth="1"/>
    <col min="6145" max="6145" width="11.42578125" style="7" customWidth="1"/>
    <col min="6146" max="6151" width="13.28515625" style="7" bestFit="1" customWidth="1"/>
    <col min="6152" max="6396" width="9.140625" style="7"/>
    <col min="6397" max="6397" width="9.140625" style="7" customWidth="1"/>
    <col min="6398" max="6398" width="4" style="7" customWidth="1"/>
    <col min="6399" max="6399" width="60.28515625" style="7" customWidth="1"/>
    <col min="6400" max="6400" width="12.42578125" style="7" bestFit="1" customWidth="1"/>
    <col min="6401" max="6401" width="11.42578125" style="7" customWidth="1"/>
    <col min="6402" max="6407" width="13.28515625" style="7" bestFit="1" customWidth="1"/>
    <col min="6408" max="6652" width="9.140625" style="7"/>
    <col min="6653" max="6653" width="9.140625" style="7" customWidth="1"/>
    <col min="6654" max="6654" width="4" style="7" customWidth="1"/>
    <col min="6655" max="6655" width="60.28515625" style="7" customWidth="1"/>
    <col min="6656" max="6656" width="12.42578125" style="7" bestFit="1" customWidth="1"/>
    <col min="6657" max="6657" width="11.42578125" style="7" customWidth="1"/>
    <col min="6658" max="6663" width="13.28515625" style="7" bestFit="1" customWidth="1"/>
    <col min="6664" max="6908" width="9.140625" style="7"/>
    <col min="6909" max="6909" width="9.140625" style="7" customWidth="1"/>
    <col min="6910" max="6910" width="4" style="7" customWidth="1"/>
    <col min="6911" max="6911" width="60.28515625" style="7" customWidth="1"/>
    <col min="6912" max="6912" width="12.42578125" style="7" bestFit="1" customWidth="1"/>
    <col min="6913" max="6913" width="11.42578125" style="7" customWidth="1"/>
    <col min="6914" max="6919" width="13.28515625" style="7" bestFit="1" customWidth="1"/>
    <col min="6920" max="7164" width="9.140625" style="7"/>
    <col min="7165" max="7165" width="9.140625" style="7" customWidth="1"/>
    <col min="7166" max="7166" width="4" style="7" customWidth="1"/>
    <col min="7167" max="7167" width="60.28515625" style="7" customWidth="1"/>
    <col min="7168" max="7168" width="12.42578125" style="7" bestFit="1" customWidth="1"/>
    <col min="7169" max="7169" width="11.42578125" style="7" customWidth="1"/>
    <col min="7170" max="7175" width="13.28515625" style="7" bestFit="1" customWidth="1"/>
    <col min="7176" max="7420" width="9.140625" style="7"/>
    <col min="7421" max="7421" width="9.140625" style="7" customWidth="1"/>
    <col min="7422" max="7422" width="4" style="7" customWidth="1"/>
    <col min="7423" max="7423" width="60.28515625" style="7" customWidth="1"/>
    <col min="7424" max="7424" width="12.42578125" style="7" bestFit="1" customWidth="1"/>
    <col min="7425" max="7425" width="11.42578125" style="7" customWidth="1"/>
    <col min="7426" max="7431" width="13.28515625" style="7" bestFit="1" customWidth="1"/>
    <col min="7432" max="7676" width="9.140625" style="7"/>
    <col min="7677" max="7677" width="9.140625" style="7" customWidth="1"/>
    <col min="7678" max="7678" width="4" style="7" customWidth="1"/>
    <col min="7679" max="7679" width="60.28515625" style="7" customWidth="1"/>
    <col min="7680" max="7680" width="12.42578125" style="7" bestFit="1" customWidth="1"/>
    <col min="7681" max="7681" width="11.42578125" style="7" customWidth="1"/>
    <col min="7682" max="7687" width="13.28515625" style="7" bestFit="1" customWidth="1"/>
    <col min="7688" max="7932" width="9.140625" style="7"/>
    <col min="7933" max="7933" width="9.140625" style="7" customWidth="1"/>
    <col min="7934" max="7934" width="4" style="7" customWidth="1"/>
    <col min="7935" max="7935" width="60.28515625" style="7" customWidth="1"/>
    <col min="7936" max="7936" width="12.42578125" style="7" bestFit="1" customWidth="1"/>
    <col min="7937" max="7937" width="11.42578125" style="7" customWidth="1"/>
    <col min="7938" max="7943" width="13.28515625" style="7" bestFit="1" customWidth="1"/>
    <col min="7944" max="8188" width="9.140625" style="7"/>
    <col min="8189" max="8189" width="9.140625" style="7" customWidth="1"/>
    <col min="8190" max="8190" width="4" style="7" customWidth="1"/>
    <col min="8191" max="8191" width="60.28515625" style="7" customWidth="1"/>
    <col min="8192" max="8192" width="12.42578125" style="7" bestFit="1" customWidth="1"/>
    <col min="8193" max="8193" width="11.42578125" style="7" customWidth="1"/>
    <col min="8194" max="8199" width="13.28515625" style="7" bestFit="1" customWidth="1"/>
    <col min="8200" max="8444" width="9.140625" style="7"/>
    <col min="8445" max="8445" width="9.140625" style="7" customWidth="1"/>
    <col min="8446" max="8446" width="4" style="7" customWidth="1"/>
    <col min="8447" max="8447" width="60.28515625" style="7" customWidth="1"/>
    <col min="8448" max="8448" width="12.42578125" style="7" bestFit="1" customWidth="1"/>
    <col min="8449" max="8449" width="11.42578125" style="7" customWidth="1"/>
    <col min="8450" max="8455" width="13.28515625" style="7" bestFit="1" customWidth="1"/>
    <col min="8456" max="8700" width="9.140625" style="7"/>
    <col min="8701" max="8701" width="9.140625" style="7" customWidth="1"/>
    <col min="8702" max="8702" width="4" style="7" customWidth="1"/>
    <col min="8703" max="8703" width="60.28515625" style="7" customWidth="1"/>
    <col min="8704" max="8704" width="12.42578125" style="7" bestFit="1" customWidth="1"/>
    <col min="8705" max="8705" width="11.42578125" style="7" customWidth="1"/>
    <col min="8706" max="8711" width="13.28515625" style="7" bestFit="1" customWidth="1"/>
    <col min="8712" max="8956" width="9.140625" style="7"/>
    <col min="8957" max="8957" width="9.140625" style="7" customWidth="1"/>
    <col min="8958" max="8958" width="4" style="7" customWidth="1"/>
    <col min="8959" max="8959" width="60.28515625" style="7" customWidth="1"/>
    <col min="8960" max="8960" width="12.42578125" style="7" bestFit="1" customWidth="1"/>
    <col min="8961" max="8961" width="11.42578125" style="7" customWidth="1"/>
    <col min="8962" max="8967" width="13.28515625" style="7" bestFit="1" customWidth="1"/>
    <col min="8968" max="9212" width="9.140625" style="7"/>
    <col min="9213" max="9213" width="9.140625" style="7" customWidth="1"/>
    <col min="9214" max="9214" width="4" style="7" customWidth="1"/>
    <col min="9215" max="9215" width="60.28515625" style="7" customWidth="1"/>
    <col min="9216" max="9216" width="12.42578125" style="7" bestFit="1" customWidth="1"/>
    <col min="9217" max="9217" width="11.42578125" style="7" customWidth="1"/>
    <col min="9218" max="9223" width="13.28515625" style="7" bestFit="1" customWidth="1"/>
    <col min="9224" max="9468" width="9.140625" style="7"/>
    <col min="9469" max="9469" width="9.140625" style="7" customWidth="1"/>
    <col min="9470" max="9470" width="4" style="7" customWidth="1"/>
    <col min="9471" max="9471" width="60.28515625" style="7" customWidth="1"/>
    <col min="9472" max="9472" width="12.42578125" style="7" bestFit="1" customWidth="1"/>
    <col min="9473" max="9473" width="11.42578125" style="7" customWidth="1"/>
    <col min="9474" max="9479" width="13.28515625" style="7" bestFit="1" customWidth="1"/>
    <col min="9480" max="9724" width="9.140625" style="7"/>
    <col min="9725" max="9725" width="9.140625" style="7" customWidth="1"/>
    <col min="9726" max="9726" width="4" style="7" customWidth="1"/>
    <col min="9727" max="9727" width="60.28515625" style="7" customWidth="1"/>
    <col min="9728" max="9728" width="12.42578125" style="7" bestFit="1" customWidth="1"/>
    <col min="9729" max="9729" width="11.42578125" style="7" customWidth="1"/>
    <col min="9730" max="9735" width="13.28515625" style="7" bestFit="1" customWidth="1"/>
    <col min="9736" max="9980" width="9.140625" style="7"/>
    <col min="9981" max="9981" width="9.140625" style="7" customWidth="1"/>
    <col min="9982" max="9982" width="4" style="7" customWidth="1"/>
    <col min="9983" max="9983" width="60.28515625" style="7" customWidth="1"/>
    <col min="9984" max="9984" width="12.42578125" style="7" bestFit="1" customWidth="1"/>
    <col min="9985" max="9985" width="11.42578125" style="7" customWidth="1"/>
    <col min="9986" max="9991" width="13.28515625" style="7" bestFit="1" customWidth="1"/>
    <col min="9992" max="10236" width="9.140625" style="7"/>
    <col min="10237" max="10237" width="9.140625" style="7" customWidth="1"/>
    <col min="10238" max="10238" width="4" style="7" customWidth="1"/>
    <col min="10239" max="10239" width="60.28515625" style="7" customWidth="1"/>
    <col min="10240" max="10240" width="12.42578125" style="7" bestFit="1" customWidth="1"/>
    <col min="10241" max="10241" width="11.42578125" style="7" customWidth="1"/>
    <col min="10242" max="10247" width="13.28515625" style="7" bestFit="1" customWidth="1"/>
    <col min="10248" max="10492" width="9.140625" style="7"/>
    <col min="10493" max="10493" width="9.140625" style="7" customWidth="1"/>
    <col min="10494" max="10494" width="4" style="7" customWidth="1"/>
    <col min="10495" max="10495" width="60.28515625" style="7" customWidth="1"/>
    <col min="10496" max="10496" width="12.42578125" style="7" bestFit="1" customWidth="1"/>
    <col min="10497" max="10497" width="11.42578125" style="7" customWidth="1"/>
    <col min="10498" max="10503" width="13.28515625" style="7" bestFit="1" customWidth="1"/>
    <col min="10504" max="10748" width="9.140625" style="7"/>
    <col min="10749" max="10749" width="9.140625" style="7" customWidth="1"/>
    <col min="10750" max="10750" width="4" style="7" customWidth="1"/>
    <col min="10751" max="10751" width="60.28515625" style="7" customWidth="1"/>
    <col min="10752" max="10752" width="12.42578125" style="7" bestFit="1" customWidth="1"/>
    <col min="10753" max="10753" width="11.42578125" style="7" customWidth="1"/>
    <col min="10754" max="10759" width="13.28515625" style="7" bestFit="1" customWidth="1"/>
    <col min="10760" max="11004" width="9.140625" style="7"/>
    <col min="11005" max="11005" width="9.140625" style="7" customWidth="1"/>
    <col min="11006" max="11006" width="4" style="7" customWidth="1"/>
    <col min="11007" max="11007" width="60.28515625" style="7" customWidth="1"/>
    <col min="11008" max="11008" width="12.42578125" style="7" bestFit="1" customWidth="1"/>
    <col min="11009" max="11009" width="11.42578125" style="7" customWidth="1"/>
    <col min="11010" max="11015" width="13.28515625" style="7" bestFit="1" customWidth="1"/>
    <col min="11016" max="11260" width="9.140625" style="7"/>
    <col min="11261" max="11261" width="9.140625" style="7" customWidth="1"/>
    <col min="11262" max="11262" width="4" style="7" customWidth="1"/>
    <col min="11263" max="11263" width="60.28515625" style="7" customWidth="1"/>
    <col min="11264" max="11264" width="12.42578125" style="7" bestFit="1" customWidth="1"/>
    <col min="11265" max="11265" width="11.42578125" style="7" customWidth="1"/>
    <col min="11266" max="11271" width="13.28515625" style="7" bestFit="1" customWidth="1"/>
    <col min="11272" max="11516" width="9.140625" style="7"/>
    <col min="11517" max="11517" width="9.140625" style="7" customWidth="1"/>
    <col min="11518" max="11518" width="4" style="7" customWidth="1"/>
    <col min="11519" max="11519" width="60.28515625" style="7" customWidth="1"/>
    <col min="11520" max="11520" width="12.42578125" style="7" bestFit="1" customWidth="1"/>
    <col min="11521" max="11521" width="11.42578125" style="7" customWidth="1"/>
    <col min="11522" max="11527" width="13.28515625" style="7" bestFit="1" customWidth="1"/>
    <col min="11528" max="11772" width="9.140625" style="7"/>
    <col min="11773" max="11773" width="9.140625" style="7" customWidth="1"/>
    <col min="11774" max="11774" width="4" style="7" customWidth="1"/>
    <col min="11775" max="11775" width="60.28515625" style="7" customWidth="1"/>
    <col min="11776" max="11776" width="12.42578125" style="7" bestFit="1" customWidth="1"/>
    <col min="11777" max="11777" width="11.42578125" style="7" customWidth="1"/>
    <col min="11778" max="11783" width="13.28515625" style="7" bestFit="1" customWidth="1"/>
    <col min="11784" max="12028" width="9.140625" style="7"/>
    <col min="12029" max="12029" width="9.140625" style="7" customWidth="1"/>
    <col min="12030" max="12030" width="4" style="7" customWidth="1"/>
    <col min="12031" max="12031" width="60.28515625" style="7" customWidth="1"/>
    <col min="12032" max="12032" width="12.42578125" style="7" bestFit="1" customWidth="1"/>
    <col min="12033" max="12033" width="11.42578125" style="7" customWidth="1"/>
    <col min="12034" max="12039" width="13.28515625" style="7" bestFit="1" customWidth="1"/>
    <col min="12040" max="12284" width="9.140625" style="7"/>
    <col min="12285" max="12285" width="9.140625" style="7" customWidth="1"/>
    <col min="12286" max="12286" width="4" style="7" customWidth="1"/>
    <col min="12287" max="12287" width="60.28515625" style="7" customWidth="1"/>
    <col min="12288" max="12288" width="12.42578125" style="7" bestFit="1" customWidth="1"/>
    <col min="12289" max="12289" width="11.42578125" style="7" customWidth="1"/>
    <col min="12290" max="12295" width="13.28515625" style="7" bestFit="1" customWidth="1"/>
    <col min="12296" max="12540" width="9.140625" style="7"/>
    <col min="12541" max="12541" width="9.140625" style="7" customWidth="1"/>
    <col min="12542" max="12542" width="4" style="7" customWidth="1"/>
    <col min="12543" max="12543" width="60.28515625" style="7" customWidth="1"/>
    <col min="12544" max="12544" width="12.42578125" style="7" bestFit="1" customWidth="1"/>
    <col min="12545" max="12545" width="11.42578125" style="7" customWidth="1"/>
    <col min="12546" max="12551" width="13.28515625" style="7" bestFit="1" customWidth="1"/>
    <col min="12552" max="12796" width="9.140625" style="7"/>
    <col min="12797" max="12797" width="9.140625" style="7" customWidth="1"/>
    <col min="12798" max="12798" width="4" style="7" customWidth="1"/>
    <col min="12799" max="12799" width="60.28515625" style="7" customWidth="1"/>
    <col min="12800" max="12800" width="12.42578125" style="7" bestFit="1" customWidth="1"/>
    <col min="12801" max="12801" width="11.42578125" style="7" customWidth="1"/>
    <col min="12802" max="12807" width="13.28515625" style="7" bestFit="1" customWidth="1"/>
    <col min="12808" max="13052" width="9.140625" style="7"/>
    <col min="13053" max="13053" width="9.140625" style="7" customWidth="1"/>
    <col min="13054" max="13054" width="4" style="7" customWidth="1"/>
    <col min="13055" max="13055" width="60.28515625" style="7" customWidth="1"/>
    <col min="13056" max="13056" width="12.42578125" style="7" bestFit="1" customWidth="1"/>
    <col min="13057" max="13057" width="11.42578125" style="7" customWidth="1"/>
    <col min="13058" max="13063" width="13.28515625" style="7" bestFit="1" customWidth="1"/>
    <col min="13064" max="13308" width="9.140625" style="7"/>
    <col min="13309" max="13309" width="9.140625" style="7" customWidth="1"/>
    <col min="13310" max="13310" width="4" style="7" customWidth="1"/>
    <col min="13311" max="13311" width="60.28515625" style="7" customWidth="1"/>
    <col min="13312" max="13312" width="12.42578125" style="7" bestFit="1" customWidth="1"/>
    <col min="13313" max="13313" width="11.42578125" style="7" customWidth="1"/>
    <col min="13314" max="13319" width="13.28515625" style="7" bestFit="1" customWidth="1"/>
    <col min="13320" max="13564" width="9.140625" style="7"/>
    <col min="13565" max="13565" width="9.140625" style="7" customWidth="1"/>
    <col min="13566" max="13566" width="4" style="7" customWidth="1"/>
    <col min="13567" max="13567" width="60.28515625" style="7" customWidth="1"/>
    <col min="13568" max="13568" width="12.42578125" style="7" bestFit="1" customWidth="1"/>
    <col min="13569" max="13569" width="11.42578125" style="7" customWidth="1"/>
    <col min="13570" max="13575" width="13.28515625" style="7" bestFit="1" customWidth="1"/>
    <col min="13576" max="13820" width="9.140625" style="7"/>
    <col min="13821" max="13821" width="9.140625" style="7" customWidth="1"/>
    <col min="13822" max="13822" width="4" style="7" customWidth="1"/>
    <col min="13823" max="13823" width="60.28515625" style="7" customWidth="1"/>
    <col min="13824" max="13824" width="12.42578125" style="7" bestFit="1" customWidth="1"/>
    <col min="13825" max="13825" width="11.42578125" style="7" customWidth="1"/>
    <col min="13826" max="13831" width="13.28515625" style="7" bestFit="1" customWidth="1"/>
    <col min="13832" max="14076" width="9.140625" style="7"/>
    <col min="14077" max="14077" width="9.140625" style="7" customWidth="1"/>
    <col min="14078" max="14078" width="4" style="7" customWidth="1"/>
    <col min="14079" max="14079" width="60.28515625" style="7" customWidth="1"/>
    <col min="14080" max="14080" width="12.42578125" style="7" bestFit="1" customWidth="1"/>
    <col min="14081" max="14081" width="11.42578125" style="7" customWidth="1"/>
    <col min="14082" max="14087" width="13.28515625" style="7" bestFit="1" customWidth="1"/>
    <col min="14088" max="14332" width="9.140625" style="7"/>
    <col min="14333" max="14333" width="9.140625" style="7" customWidth="1"/>
    <col min="14334" max="14334" width="4" style="7" customWidth="1"/>
    <col min="14335" max="14335" width="60.28515625" style="7" customWidth="1"/>
    <col min="14336" max="14336" width="12.42578125" style="7" bestFit="1" customWidth="1"/>
    <col min="14337" max="14337" width="11.42578125" style="7" customWidth="1"/>
    <col min="14338" max="14343" width="13.28515625" style="7" bestFit="1" customWidth="1"/>
    <col min="14344" max="14588" width="9.140625" style="7"/>
    <col min="14589" max="14589" width="9.140625" style="7" customWidth="1"/>
    <col min="14590" max="14590" width="4" style="7" customWidth="1"/>
    <col min="14591" max="14591" width="60.28515625" style="7" customWidth="1"/>
    <col min="14592" max="14592" width="12.42578125" style="7" bestFit="1" customWidth="1"/>
    <col min="14593" max="14593" width="11.42578125" style="7" customWidth="1"/>
    <col min="14594" max="14599" width="13.28515625" style="7" bestFit="1" customWidth="1"/>
    <col min="14600" max="14844" width="9.140625" style="7"/>
    <col min="14845" max="14845" width="9.140625" style="7" customWidth="1"/>
    <col min="14846" max="14846" width="4" style="7" customWidth="1"/>
    <col min="14847" max="14847" width="60.28515625" style="7" customWidth="1"/>
    <col min="14848" max="14848" width="12.42578125" style="7" bestFit="1" customWidth="1"/>
    <col min="14849" max="14849" width="11.42578125" style="7" customWidth="1"/>
    <col min="14850" max="14855" width="13.28515625" style="7" bestFit="1" customWidth="1"/>
    <col min="14856" max="15100" width="9.140625" style="7"/>
    <col min="15101" max="15101" width="9.140625" style="7" customWidth="1"/>
    <col min="15102" max="15102" width="4" style="7" customWidth="1"/>
    <col min="15103" max="15103" width="60.28515625" style="7" customWidth="1"/>
    <col min="15104" max="15104" width="12.42578125" style="7" bestFit="1" customWidth="1"/>
    <col min="15105" max="15105" width="11.42578125" style="7" customWidth="1"/>
    <col min="15106" max="15111" width="13.28515625" style="7" bestFit="1" customWidth="1"/>
    <col min="15112" max="15356" width="9.140625" style="7"/>
    <col min="15357" max="15357" width="9.140625" style="7" customWidth="1"/>
    <col min="15358" max="15358" width="4" style="7" customWidth="1"/>
    <col min="15359" max="15359" width="60.28515625" style="7" customWidth="1"/>
    <col min="15360" max="15360" width="12.42578125" style="7" bestFit="1" customWidth="1"/>
    <col min="15361" max="15361" width="11.42578125" style="7" customWidth="1"/>
    <col min="15362" max="15367" width="13.28515625" style="7" bestFit="1" customWidth="1"/>
    <col min="15368" max="15612" width="9.140625" style="7"/>
    <col min="15613" max="15613" width="9.140625" style="7" customWidth="1"/>
    <col min="15614" max="15614" width="4" style="7" customWidth="1"/>
    <col min="15615" max="15615" width="60.28515625" style="7" customWidth="1"/>
    <col min="15616" max="15616" width="12.42578125" style="7" bestFit="1" customWidth="1"/>
    <col min="15617" max="15617" width="11.42578125" style="7" customWidth="1"/>
    <col min="15618" max="15623" width="13.28515625" style="7" bestFit="1" customWidth="1"/>
    <col min="15624" max="15868" width="9.140625" style="7"/>
    <col min="15869" max="15869" width="9.140625" style="7" customWidth="1"/>
    <col min="15870" max="15870" width="4" style="7" customWidth="1"/>
    <col min="15871" max="15871" width="60.28515625" style="7" customWidth="1"/>
    <col min="15872" max="15872" width="12.42578125" style="7" bestFit="1" customWidth="1"/>
    <col min="15873" max="15873" width="11.42578125" style="7" customWidth="1"/>
    <col min="15874" max="15879" width="13.28515625" style="7" bestFit="1" customWidth="1"/>
    <col min="15880" max="16124" width="9.140625" style="7"/>
    <col min="16125" max="16125" width="9.140625" style="7" customWidth="1"/>
    <col min="16126" max="16126" width="4" style="7" customWidth="1"/>
    <col min="16127" max="16127" width="60.28515625" style="7" customWidth="1"/>
    <col min="16128" max="16128" width="12.42578125" style="7" bestFit="1" customWidth="1"/>
    <col min="16129" max="16129" width="11.42578125" style="7" customWidth="1"/>
    <col min="16130" max="16135" width="13.28515625" style="7" bestFit="1" customWidth="1"/>
    <col min="16136" max="16384" width="9.140625" style="7"/>
  </cols>
  <sheetData>
    <row r="1" spans="1:19" s="1" customFormat="1" ht="51" customHeight="1" x14ac:dyDescent="0.25">
      <c r="A1" s="39" t="s">
        <v>29</v>
      </c>
      <c r="B1" s="39"/>
      <c r="C1" s="39"/>
      <c r="D1" s="39"/>
      <c r="E1" s="39"/>
      <c r="F1" s="39"/>
      <c r="G1" s="39"/>
      <c r="H1" s="39"/>
    </row>
    <row r="2" spans="1:19" s="1" customFormat="1" x14ac:dyDescent="0.25">
      <c r="D2" s="2"/>
      <c r="F2" s="2"/>
      <c r="G2" s="40" t="s">
        <v>3</v>
      </c>
      <c r="H2" s="40"/>
    </row>
    <row r="3" spans="1:19" s="1" customFormat="1" ht="18.75" customHeight="1" x14ac:dyDescent="0.25">
      <c r="A3" s="41" t="s">
        <v>4</v>
      </c>
      <c r="B3" s="42" t="s">
        <v>16</v>
      </c>
      <c r="C3" s="43" t="s">
        <v>8</v>
      </c>
      <c r="D3" s="43"/>
      <c r="E3" s="43"/>
      <c r="F3" s="43"/>
      <c r="G3" s="43"/>
      <c r="H3" s="43"/>
      <c r="J3" s="47" t="s">
        <v>16</v>
      </c>
      <c r="K3" s="48"/>
      <c r="L3" s="43" t="s">
        <v>8</v>
      </c>
      <c r="M3" s="43"/>
      <c r="N3" s="43"/>
      <c r="O3" s="43"/>
      <c r="P3" s="43"/>
      <c r="Q3" s="43"/>
    </row>
    <row r="4" spans="1:19" s="1" customFormat="1" x14ac:dyDescent="0.25">
      <c r="A4" s="41"/>
      <c r="B4" s="42"/>
      <c r="C4" s="42" t="s">
        <v>0</v>
      </c>
      <c r="D4" s="42"/>
      <c r="E4" s="42" t="s">
        <v>1</v>
      </c>
      <c r="F4" s="42"/>
      <c r="G4" s="42" t="s">
        <v>17</v>
      </c>
      <c r="H4" s="42"/>
      <c r="J4" s="49"/>
      <c r="K4" s="50"/>
      <c r="L4" s="42" t="s">
        <v>0</v>
      </c>
      <c r="M4" s="42"/>
      <c r="N4" s="42" t="s">
        <v>1</v>
      </c>
      <c r="O4" s="42"/>
      <c r="P4" s="42" t="s">
        <v>17</v>
      </c>
      <c r="Q4" s="42"/>
    </row>
    <row r="5" spans="1:19" s="1" customFormat="1" ht="58.5" x14ac:dyDescent="0.25">
      <c r="A5" s="41"/>
      <c r="B5" s="42"/>
      <c r="C5" s="3" t="s">
        <v>7</v>
      </c>
      <c r="D5" s="4" t="s">
        <v>2</v>
      </c>
      <c r="E5" s="3" t="s">
        <v>7</v>
      </c>
      <c r="F5" s="4" t="s">
        <v>2</v>
      </c>
      <c r="G5" s="3" t="s">
        <v>7</v>
      </c>
      <c r="H5" s="4" t="s">
        <v>2</v>
      </c>
      <c r="J5" s="51"/>
      <c r="K5" s="52"/>
      <c r="L5" s="3" t="s">
        <v>7</v>
      </c>
      <c r="M5" s="4" t="s">
        <v>2</v>
      </c>
      <c r="N5" s="3" t="s">
        <v>7</v>
      </c>
      <c r="O5" s="4" t="s">
        <v>2</v>
      </c>
      <c r="P5" s="3" t="s">
        <v>7</v>
      </c>
      <c r="Q5" s="4" t="s">
        <v>2</v>
      </c>
    </row>
    <row r="6" spans="1:19" ht="19.5" x14ac:dyDescent="0.25">
      <c r="A6" s="5" t="s">
        <v>6</v>
      </c>
      <c r="B6" s="6">
        <f>SUM(B7:B9)</f>
        <v>57841640.877000004</v>
      </c>
      <c r="C6" s="6">
        <f>SUM(C7:C9)</f>
        <v>59506733.602899991</v>
      </c>
      <c r="D6" s="16">
        <f>C6/B6</f>
        <v>1.0287870935307799</v>
      </c>
      <c r="E6" s="6">
        <f>SUM(E7:E9)</f>
        <v>59819822.305999994</v>
      </c>
      <c r="F6" s="16">
        <f>E6/C6</f>
        <v>1.0052613995785638</v>
      </c>
      <c r="G6" s="6">
        <f>SUM(G7:G9)</f>
        <v>61322856.138999999</v>
      </c>
      <c r="H6" s="16">
        <f>G6/E6</f>
        <v>1.0251260163447402</v>
      </c>
    </row>
    <row r="7" spans="1:19" x14ac:dyDescent="0.25">
      <c r="A7" s="11" t="s">
        <v>26</v>
      </c>
      <c r="B7" s="12">
        <v>46916708.519000001</v>
      </c>
      <c r="C7" s="12">
        <v>49896707.631999992</v>
      </c>
      <c r="D7" s="17">
        <f t="shared" ref="D7:D24" si="0">C7/B7</f>
        <v>1.0635167983234197</v>
      </c>
      <c r="E7" s="12">
        <v>51731960.133999988</v>
      </c>
      <c r="F7" s="17">
        <f t="shared" ref="F7:F24" si="1">E7/C7</f>
        <v>1.0367810340420738</v>
      </c>
      <c r="G7" s="12">
        <v>53132967.112999998</v>
      </c>
      <c r="H7" s="17">
        <f t="shared" ref="H7:H24" si="2">G7/E7</f>
        <v>1.0270820393306386</v>
      </c>
    </row>
    <row r="8" spans="1:19" x14ac:dyDescent="0.25">
      <c r="A8" s="11" t="s">
        <v>27</v>
      </c>
      <c r="B8" s="12">
        <v>3440140.2580000004</v>
      </c>
      <c r="C8" s="12">
        <v>3010008.3350000004</v>
      </c>
      <c r="D8" s="17">
        <f t="shared" si="0"/>
        <v>0.87496674823076359</v>
      </c>
      <c r="E8" s="12">
        <v>3048268.7589999996</v>
      </c>
      <c r="F8" s="17">
        <f t="shared" si="1"/>
        <v>1.0127110691206771</v>
      </c>
      <c r="G8" s="12">
        <v>3085284.4260000004</v>
      </c>
      <c r="H8" s="17">
        <f t="shared" si="2"/>
        <v>1.0121431769724085</v>
      </c>
      <c r="J8" s="7" t="s">
        <v>32</v>
      </c>
      <c r="L8" s="7" t="s">
        <v>33</v>
      </c>
    </row>
    <row r="9" spans="1:19" ht="37.5" x14ac:dyDescent="0.25">
      <c r="A9" s="13" t="s">
        <v>28</v>
      </c>
      <c r="B9" s="12">
        <v>7484792.0999999996</v>
      </c>
      <c r="C9" s="12">
        <v>6600017.635900001</v>
      </c>
      <c r="D9" s="17">
        <f t="shared" si="0"/>
        <v>0.88179037543340733</v>
      </c>
      <c r="E9" s="12">
        <v>5039593.4129999997</v>
      </c>
      <c r="F9" s="17">
        <f t="shared" si="1"/>
        <v>0.76357271919816372</v>
      </c>
      <c r="G9" s="12">
        <v>5104604.5999999996</v>
      </c>
      <c r="H9" s="17">
        <f t="shared" si="2"/>
        <v>1.0129000857157044</v>
      </c>
      <c r="J9" s="10">
        <f>B9-'НА отправку 28.10'!B25</f>
        <v>-443871.10000000056</v>
      </c>
      <c r="K9" s="10"/>
      <c r="L9" s="10">
        <f>C9-'НА отправку 28.10'!C25</f>
        <v>-42375.364099998958</v>
      </c>
      <c r="M9" s="10" t="s">
        <v>15</v>
      </c>
      <c r="N9" s="10">
        <f>E9-'НА отправку 28.10'!E25</f>
        <v>-13991.587000000291</v>
      </c>
      <c r="O9" s="10" t="s">
        <v>15</v>
      </c>
      <c r="P9" s="10">
        <f>G9-'НА отправку 28.10'!G25</f>
        <v>-14005.400000000373</v>
      </c>
      <c r="Q9" s="10" t="s">
        <v>15</v>
      </c>
      <c r="R9" s="10"/>
    </row>
    <row r="10" spans="1:19" ht="19.5" x14ac:dyDescent="0.25">
      <c r="A10" s="8" t="s">
        <v>5</v>
      </c>
      <c r="B10" s="9">
        <f>SUM(B11:B23)</f>
        <v>67997932.471740663</v>
      </c>
      <c r="C10" s="9">
        <f t="shared" ref="C10:G10" si="3">SUM(C11:C23)</f>
        <v>66924415.008351043</v>
      </c>
      <c r="D10" s="18">
        <f t="shared" si="0"/>
        <v>0.98421249846330605</v>
      </c>
      <c r="E10" s="9">
        <f t="shared" si="3"/>
        <v>67689889.768841892</v>
      </c>
      <c r="F10" s="18">
        <f t="shared" si="1"/>
        <v>1.0114378999113451</v>
      </c>
      <c r="G10" s="9">
        <f t="shared" si="3"/>
        <v>70446767.71433714</v>
      </c>
      <c r="H10" s="18">
        <f t="shared" si="2"/>
        <v>1.0407280607917944</v>
      </c>
      <c r="I10" s="7" t="s">
        <v>31</v>
      </c>
      <c r="J10" s="7">
        <f>350000-K10</f>
        <v>120000</v>
      </c>
      <c r="K10" s="7">
        <v>230000</v>
      </c>
      <c r="L10" s="10">
        <f>B10-'НА отправку 28.10'!B34</f>
        <v>-350020.52825933695</v>
      </c>
      <c r="M10" s="10">
        <f>C10-'НА отправку 28.10'!C34</f>
        <v>-27500.991648957133</v>
      </c>
      <c r="S10" s="7">
        <v>27500545.300000001</v>
      </c>
    </row>
    <row r="11" spans="1:19" ht="37.5" x14ac:dyDescent="0.25">
      <c r="A11" s="11" t="s">
        <v>9</v>
      </c>
      <c r="B11" s="14">
        <v>4664951.4789354708</v>
      </c>
      <c r="C11" s="14">
        <v>4813805.9907042691</v>
      </c>
      <c r="D11" s="19">
        <f t="shared" si="0"/>
        <v>1.031909123265472</v>
      </c>
      <c r="E11" s="14">
        <v>4839023.3204399403</v>
      </c>
      <c r="F11" s="19">
        <f t="shared" si="1"/>
        <v>1.0052385430124038</v>
      </c>
      <c r="G11" s="14">
        <v>4881194.2704651225</v>
      </c>
      <c r="H11" s="19">
        <f t="shared" si="2"/>
        <v>1.0087147647846733</v>
      </c>
      <c r="I11" s="7">
        <f>B11/67997932.4717407*100</f>
        <v>6.8604313533711947</v>
      </c>
      <c r="J11" s="7">
        <f>ROUND(120000*I11/100,1)</f>
        <v>8232.5</v>
      </c>
      <c r="L11" s="10">
        <f>B11-'НА отправку 28.10'!B35</f>
        <v>-8232.5</v>
      </c>
      <c r="M11" s="10">
        <f>C11-'НА отправку 28.10'!C35</f>
        <v>0</v>
      </c>
    </row>
    <row r="12" spans="1:19" x14ac:dyDescent="0.25">
      <c r="A12" s="11" t="s">
        <v>10</v>
      </c>
      <c r="B12" s="14">
        <v>12919.439033636094</v>
      </c>
      <c r="C12" s="14">
        <v>11519.400000000001</v>
      </c>
      <c r="D12" s="19">
        <f t="shared" si="0"/>
        <v>0.89163314057281784</v>
      </c>
      <c r="E12" s="14">
        <v>11667.7</v>
      </c>
      <c r="F12" s="19">
        <f t="shared" si="1"/>
        <v>1.0128739344063058</v>
      </c>
      <c r="G12" s="14">
        <v>11138.7</v>
      </c>
      <c r="H12" s="19">
        <f t="shared" si="2"/>
        <v>0.95466115858309697</v>
      </c>
      <c r="I12" s="7">
        <f t="shared" ref="I12:I23" si="4">B12/67997932.4717407*100</f>
        <v>1.8999752733666265E-2</v>
      </c>
      <c r="J12" s="7">
        <f>ROUND(120000*I12/100,1)-22.8</f>
        <v>0</v>
      </c>
      <c r="L12" s="10">
        <f>B12-'НА отправку 28.10'!B36</f>
        <v>-20.300000000004729</v>
      </c>
      <c r="M12" s="10">
        <f>C12-'НА отправку 28.10'!C36</f>
        <v>0</v>
      </c>
    </row>
    <row r="13" spans="1:19" ht="75" x14ac:dyDescent="0.25">
      <c r="A13" s="11" t="s">
        <v>18</v>
      </c>
      <c r="B13" s="14">
        <v>1682785.1370090491</v>
      </c>
      <c r="C13" s="14">
        <v>1616741.7835899997</v>
      </c>
      <c r="D13" s="19">
        <f t="shared" si="0"/>
        <v>0.96075354365416277</v>
      </c>
      <c r="E13" s="14">
        <v>1712754.8319699997</v>
      </c>
      <c r="F13" s="19">
        <f t="shared" si="1"/>
        <v>1.0593867551111358</v>
      </c>
      <c r="G13" s="14">
        <v>1746544.4092999999</v>
      </c>
      <c r="H13" s="19">
        <f t="shared" si="2"/>
        <v>1.0197282043520122</v>
      </c>
      <c r="I13" s="7">
        <f t="shared" si="4"/>
        <v>2.4747592696416154</v>
      </c>
      <c r="J13" s="7">
        <f t="shared" ref="J13:J23" si="5">ROUND(120000*I13/100,1)</f>
        <v>2969.7</v>
      </c>
      <c r="L13" s="10">
        <f>B13-'НА отправку 28.10'!B37</f>
        <v>-2969.6999999999534</v>
      </c>
      <c r="M13" s="10">
        <f>C13-'НА отправку 28.10'!C37</f>
        <v>0</v>
      </c>
      <c r="O13" s="10">
        <f>L9-M10</f>
        <v>-14874.372451041825</v>
      </c>
    </row>
    <row r="14" spans="1:19" ht="37.5" x14ac:dyDescent="0.25">
      <c r="A14" s="11" t="s">
        <v>19</v>
      </c>
      <c r="B14" s="14">
        <v>6043414.1336545935</v>
      </c>
      <c r="C14" s="14">
        <v>6325489.4903309187</v>
      </c>
      <c r="D14" s="19">
        <f t="shared" si="0"/>
        <v>1.0466748348595709</v>
      </c>
      <c r="E14" s="14">
        <v>6224834.6253415672</v>
      </c>
      <c r="F14" s="19">
        <f t="shared" si="1"/>
        <v>0.9840874188245492</v>
      </c>
      <c r="G14" s="14">
        <v>6710637.3925946066</v>
      </c>
      <c r="H14" s="19">
        <f t="shared" si="2"/>
        <v>1.0780426784794115</v>
      </c>
      <c r="I14" s="7">
        <f t="shared" si="4"/>
        <v>8.8876439532425202</v>
      </c>
      <c r="J14" s="7">
        <f t="shared" si="5"/>
        <v>10665.2</v>
      </c>
      <c r="L14" s="10">
        <f>B14-'НА отправку 28.10'!B38</f>
        <v>-10665.200000000186</v>
      </c>
      <c r="M14" s="10">
        <f>C14-'НА отправку 28.10'!C38</f>
        <v>0</v>
      </c>
    </row>
    <row r="15" spans="1:19" ht="37.5" x14ac:dyDescent="0.25">
      <c r="A15" s="11" t="s">
        <v>11</v>
      </c>
      <c r="B15" s="14">
        <v>7384508.8744449634</v>
      </c>
      <c r="C15" s="14">
        <f>4616529.59986+500000</f>
        <v>5116529.5998600004</v>
      </c>
      <c r="D15" s="19">
        <f t="shared" si="0"/>
        <v>0.69287337680186223</v>
      </c>
      <c r="E15" s="14">
        <v>4537662.9163100002</v>
      </c>
      <c r="F15" s="19">
        <f t="shared" si="1"/>
        <v>0.88686341547484859</v>
      </c>
      <c r="G15" s="14">
        <v>4811578.3975198334</v>
      </c>
      <c r="H15" s="19">
        <f t="shared" si="2"/>
        <v>1.0603648808344228</v>
      </c>
      <c r="I15" s="7">
        <f t="shared" si="4"/>
        <v>10.859902067631095</v>
      </c>
      <c r="J15" s="7">
        <f t="shared" si="5"/>
        <v>13031.9</v>
      </c>
      <c r="L15" s="10">
        <f>B15-'НА отправку 28.10'!B47</f>
        <v>-13031.900000000373</v>
      </c>
      <c r="M15" s="10">
        <f>C15-'НА отправку 28.10'!C47</f>
        <v>-27500.545300000347</v>
      </c>
    </row>
    <row r="16" spans="1:19" ht="37.5" x14ac:dyDescent="0.25">
      <c r="A16" s="11" t="s">
        <v>20</v>
      </c>
      <c r="B16" s="14">
        <v>148621.72483034976</v>
      </c>
      <c r="C16" s="14">
        <v>145094.08009936</v>
      </c>
      <c r="D16" s="19">
        <f t="shared" si="0"/>
        <v>0.97626427270295424</v>
      </c>
      <c r="E16" s="14">
        <v>144025.52731756496</v>
      </c>
      <c r="F16" s="19">
        <f t="shared" si="1"/>
        <v>0.99263544879940457</v>
      </c>
      <c r="G16" s="14">
        <v>148664.75080228454</v>
      </c>
      <c r="H16" s="19">
        <f t="shared" si="2"/>
        <v>1.0322111195919488</v>
      </c>
      <c r="I16" s="7">
        <f t="shared" si="4"/>
        <v>0.2185680055671039</v>
      </c>
      <c r="J16" s="7">
        <f t="shared" si="5"/>
        <v>262.3</v>
      </c>
      <c r="L16" s="10">
        <f>B16-'НА отправку 28.10'!B48</f>
        <v>-262.29999999998836</v>
      </c>
      <c r="M16" s="10">
        <f>C16-'НА отправку 28.10'!C48</f>
        <v>0</v>
      </c>
    </row>
    <row r="17" spans="1:13" x14ac:dyDescent="0.25">
      <c r="A17" s="11" t="s">
        <v>21</v>
      </c>
      <c r="B17" s="14">
        <v>21766034.502617266</v>
      </c>
      <c r="C17" s="14">
        <v>21356347.733898807</v>
      </c>
      <c r="D17" s="19">
        <f t="shared" si="0"/>
        <v>0.98117770287145345</v>
      </c>
      <c r="E17" s="14">
        <v>21838295.032892834</v>
      </c>
      <c r="F17" s="19">
        <f t="shared" si="1"/>
        <v>1.0225669344308828</v>
      </c>
      <c r="G17" s="14">
        <v>22653548.631505396</v>
      </c>
      <c r="H17" s="19">
        <f t="shared" si="2"/>
        <v>1.037331375795804</v>
      </c>
      <c r="I17" s="7">
        <f t="shared" si="4"/>
        <v>32.009847522441994</v>
      </c>
      <c r="J17" s="7">
        <f t="shared" si="5"/>
        <v>38411.800000000003</v>
      </c>
      <c r="K17" s="7">
        <f>K10*38/100</f>
        <v>87400</v>
      </c>
      <c r="L17" s="10">
        <f>B17-'НА отправку 28.10'!B49</f>
        <v>-125811.80000000075</v>
      </c>
      <c r="M17" s="10">
        <f>C17-'НА отправку 28.10'!C49</f>
        <v>0</v>
      </c>
    </row>
    <row r="18" spans="1:13" ht="37.5" x14ac:dyDescent="0.25">
      <c r="A18" s="11" t="s">
        <v>22</v>
      </c>
      <c r="B18" s="14">
        <v>2722755.2170717991</v>
      </c>
      <c r="C18" s="14">
        <v>2973389.2326154923</v>
      </c>
      <c r="D18" s="19">
        <f t="shared" si="0"/>
        <v>1.0920516152066138</v>
      </c>
      <c r="E18" s="14">
        <v>3037061.1391823199</v>
      </c>
      <c r="F18" s="19">
        <f t="shared" si="1"/>
        <v>1.0214139157660229</v>
      </c>
      <c r="G18" s="14">
        <v>2754327.3966513374</v>
      </c>
      <c r="H18" s="19">
        <f t="shared" si="2"/>
        <v>0.9069054821177871</v>
      </c>
      <c r="I18" s="7">
        <f t="shared" si="4"/>
        <v>4.0041735360164825</v>
      </c>
      <c r="J18" s="7">
        <f t="shared" si="5"/>
        <v>4805</v>
      </c>
      <c r="K18" s="7">
        <f>K10*62/100</f>
        <v>142600</v>
      </c>
      <c r="L18" s="10">
        <f>B18-'НА отправку 28.10'!B50</f>
        <v>-147405</v>
      </c>
      <c r="M18" s="10">
        <f>C18-'НА отправку 28.10'!C50</f>
        <v>0</v>
      </c>
    </row>
    <row r="19" spans="1:13" x14ac:dyDescent="0.25">
      <c r="A19" s="11" t="s">
        <v>23</v>
      </c>
      <c r="B19" s="14">
        <v>9509261.0613577124</v>
      </c>
      <c r="C19" s="14">
        <v>9965674.7484871652</v>
      </c>
      <c r="D19" s="19">
        <f t="shared" si="0"/>
        <v>1.0479967564445314</v>
      </c>
      <c r="E19" s="14">
        <v>10394659.300928101</v>
      </c>
      <c r="F19" s="19">
        <f t="shared" si="1"/>
        <v>1.0430462124509992</v>
      </c>
      <c r="G19" s="14">
        <v>11291612.937267803</v>
      </c>
      <c r="H19" s="19">
        <f t="shared" si="2"/>
        <v>1.0862898542773418</v>
      </c>
      <c r="I19" s="7">
        <f t="shared" si="4"/>
        <v>13.984632643514082</v>
      </c>
      <c r="J19" s="7">
        <f t="shared" si="5"/>
        <v>16781.599999999999</v>
      </c>
      <c r="L19" s="10">
        <f>B19-'НА отправку 28.10'!B51</f>
        <v>-16781.599999999627</v>
      </c>
      <c r="M19" s="10">
        <f>C19-'НА отправку 28.10'!C51</f>
        <v>0</v>
      </c>
    </row>
    <row r="20" spans="1:13" x14ac:dyDescent="0.25">
      <c r="A20" s="11" t="s">
        <v>24</v>
      </c>
      <c r="B20" s="14">
        <v>11699912.839315642</v>
      </c>
      <c r="C20" s="14">
        <v>11929637.688165234</v>
      </c>
      <c r="D20" s="19">
        <f t="shared" si="0"/>
        <v>1.0196347487374129</v>
      </c>
      <c r="E20" s="14">
        <v>12761836.009307608</v>
      </c>
      <c r="F20" s="19">
        <f t="shared" si="1"/>
        <v>1.0697588931781183</v>
      </c>
      <c r="G20" s="14">
        <v>13711210.980268426</v>
      </c>
      <c r="H20" s="19">
        <f t="shared" si="2"/>
        <v>1.0743917231241971</v>
      </c>
      <c r="I20" s="7">
        <f t="shared" si="4"/>
        <v>17.20627732935559</v>
      </c>
      <c r="J20" s="7">
        <f>ROUND(120000*I20/100,1)+22.7</f>
        <v>20670.2</v>
      </c>
      <c r="L20" s="10">
        <f>B20-'НА отправку 28.10'!B52</f>
        <v>-20670.199999999255</v>
      </c>
      <c r="M20" s="10">
        <f>C20-'НА отправку 28.10'!C52</f>
        <v>0</v>
      </c>
    </row>
    <row r="21" spans="1:13" ht="37.5" x14ac:dyDescent="0.25">
      <c r="A21" s="15" t="s">
        <v>12</v>
      </c>
      <c r="B21" s="14">
        <v>1144973.1812602945</v>
      </c>
      <c r="C21" s="14">
        <v>842935.56964978448</v>
      </c>
      <c r="D21" s="19">
        <f t="shared" si="0"/>
        <v>0.73620551419549296</v>
      </c>
      <c r="E21" s="14">
        <v>775527.41806196002</v>
      </c>
      <c r="F21" s="19">
        <f t="shared" si="1"/>
        <v>0.92003166788200597</v>
      </c>
      <c r="G21" s="14">
        <v>725655.11244232813</v>
      </c>
      <c r="H21" s="19">
        <f t="shared" si="2"/>
        <v>0.93569240176670665</v>
      </c>
      <c r="I21" s="7">
        <f t="shared" si="4"/>
        <v>1.6838352868098376</v>
      </c>
      <c r="J21" s="7">
        <f t="shared" si="5"/>
        <v>2020.6</v>
      </c>
      <c r="L21" s="10">
        <f>B21-'НА отправку 28.10'!B58</f>
        <v>-2020.6000000000931</v>
      </c>
      <c r="M21" s="10">
        <f>C21-'НА отправку 28.10'!C58</f>
        <v>0</v>
      </c>
    </row>
    <row r="22" spans="1:13" ht="37.5" x14ac:dyDescent="0.25">
      <c r="A22" s="15" t="s">
        <v>13</v>
      </c>
      <c r="B22" s="14">
        <v>164588.72320989196</v>
      </c>
      <c r="C22" s="14">
        <v>145569.65668000001</v>
      </c>
      <c r="D22" s="19">
        <f t="shared" si="0"/>
        <v>0.88444489902483869</v>
      </c>
      <c r="E22" s="14">
        <v>147687.92173</v>
      </c>
      <c r="F22" s="19">
        <f t="shared" si="1"/>
        <v>1.0145515562673648</v>
      </c>
      <c r="G22" s="14">
        <v>148852.43552</v>
      </c>
      <c r="H22" s="19">
        <f t="shared" si="2"/>
        <v>1.007884962943205</v>
      </c>
      <c r="I22" s="7">
        <f t="shared" si="4"/>
        <v>0.24204959949082788</v>
      </c>
      <c r="J22" s="7">
        <f t="shared" si="5"/>
        <v>290.5</v>
      </c>
      <c r="L22" s="10">
        <f>B22-'НА отправку 28.10'!B59</f>
        <v>-290.5</v>
      </c>
      <c r="M22" s="10">
        <f>C22-'НА отправку 28.10'!C59</f>
        <v>0</v>
      </c>
    </row>
    <row r="23" spans="1:13" ht="56.25" x14ac:dyDescent="0.25">
      <c r="A23" s="15" t="s">
        <v>14</v>
      </c>
      <c r="B23" s="14">
        <v>1053206.159</v>
      </c>
      <c r="C23" s="14">
        <v>1681680.0342699999</v>
      </c>
      <c r="D23" s="19">
        <f t="shared" si="0"/>
        <v>1.5967244588340848</v>
      </c>
      <c r="E23" s="14">
        <v>1264854.0253599999</v>
      </c>
      <c r="F23" s="19">
        <f t="shared" si="1"/>
        <v>0.75213714831850287</v>
      </c>
      <c r="G23" s="14">
        <v>851802.3</v>
      </c>
      <c r="H23" s="19">
        <f t="shared" si="2"/>
        <v>0.67343921347569102</v>
      </c>
      <c r="I23" s="7">
        <f t="shared" si="4"/>
        <v>1.5488796801839566</v>
      </c>
      <c r="J23" s="7">
        <f t="shared" si="5"/>
        <v>1858.7</v>
      </c>
      <c r="L23" s="10">
        <f>B23-'НА отправку 28.10'!B60</f>
        <v>-1858.6999999999534</v>
      </c>
      <c r="M23" s="10">
        <f>C23-'НА отправку 28.10'!C60</f>
        <v>0</v>
      </c>
    </row>
    <row r="24" spans="1:13" ht="37.5" x14ac:dyDescent="0.25">
      <c r="A24" s="8" t="s">
        <v>25</v>
      </c>
      <c r="B24" s="9">
        <f>B6-B10</f>
        <v>-10156291.594740659</v>
      </c>
      <c r="C24" s="9">
        <f>C6-C10</f>
        <v>-7417681.4054510519</v>
      </c>
      <c r="D24" s="18">
        <f t="shared" si="0"/>
        <v>0.73035333184921836</v>
      </c>
      <c r="E24" s="9">
        <f>E6-E10</f>
        <v>-7870067.4628418982</v>
      </c>
      <c r="F24" s="18">
        <f t="shared" si="1"/>
        <v>1.0609875286714794</v>
      </c>
      <c r="G24" s="9">
        <f>G6-G10</f>
        <v>-9123911.5753371418</v>
      </c>
      <c r="H24" s="18">
        <f t="shared" si="2"/>
        <v>1.1593180895100583</v>
      </c>
    </row>
    <row r="26" spans="1:13" ht="58.5" customHeight="1" x14ac:dyDescent="0.25">
      <c r="A26" s="44" t="s">
        <v>30</v>
      </c>
      <c r="B26" s="44"/>
      <c r="C26" s="44"/>
      <c r="D26" s="44"/>
      <c r="E26" s="44"/>
      <c r="F26" s="44"/>
      <c r="G26" s="44"/>
      <c r="H26" s="44"/>
    </row>
  </sheetData>
  <mergeCells count="14">
    <mergeCell ref="A26:H26"/>
    <mergeCell ref="L3:Q3"/>
    <mergeCell ref="L4:M4"/>
    <mergeCell ref="N4:O4"/>
    <mergeCell ref="P4:Q4"/>
    <mergeCell ref="J3:K5"/>
    <mergeCell ref="A1:H1"/>
    <mergeCell ref="G2:H2"/>
    <mergeCell ref="A3:A5"/>
    <mergeCell ref="B3:B5"/>
    <mergeCell ref="C3:H3"/>
    <mergeCell ref="C4:D4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НА отправку 28.10</vt:lpstr>
      <vt:lpstr>НА отправку 28.10 (2)</vt:lpstr>
      <vt:lpstr>Расчет ПСЭР</vt:lpstr>
      <vt:lpstr>'НА отправку 28.10'!Заголовки_для_печати</vt:lpstr>
      <vt:lpstr>'НА отправку 28.10 (2)'!Заголовки_для_печати</vt:lpstr>
      <vt:lpstr>'Расчет ПСЭР'!Заголовки_для_печати</vt:lpstr>
      <vt:lpstr>'НА отправку 28.10'!Область_печати</vt:lpstr>
      <vt:lpstr>'НА отправку 28.10 (2)'!Область_печати</vt:lpstr>
      <vt:lpstr>'Расчет ПСЭР'!Область_печати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2014-11-06T13:04:57Z</dcterms:modified>
</cp:coreProperties>
</file>